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6"/>
  <workbookPr filterPrivacy="1" defaultThemeVersion="124226"/>
  <xr:revisionPtr revIDLastSave="0" documentId="13_ncr:1_{2384BFB6-6658-E841-8449-A43114988580}" xr6:coauthVersionLast="47" xr6:coauthVersionMax="47" xr10:uidLastSave="{00000000-0000-0000-0000-000000000000}"/>
  <bookViews>
    <workbookView xWindow="4100" yWindow="760" windowWidth="26380" windowHeight="19320" xr2:uid="{00000000-000D-0000-FFFF-FFFF00000000}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</externalReferences>
  <definedNames>
    <definedName name="_xlnm.Print_Area" localSheetId="0">Лист1!$A$1:$W$48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5" i="1" l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T30" i="1" l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S19" i="1" l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</calcChain>
</file>

<file path=xl/sharedStrings.xml><?xml version="1.0" encoding="utf-8"?>
<sst xmlns="http://schemas.openxmlformats.org/spreadsheetml/2006/main" count="82" uniqueCount="49">
  <si>
    <t>Побои (ст.79-1)</t>
  </si>
  <si>
    <t>Причинение средней тяжести вреда здоровью по неосторожности (ст.79-3)</t>
  </si>
  <si>
    <t>Противоправные действия в сфере семейно-бытовых отношений (ст.79-5)</t>
  </si>
  <si>
    <t>Причинение вреда здоровью (ст.79-3)</t>
  </si>
  <si>
    <t xml:space="preserve"> г. Астана</t>
  </si>
  <si>
    <t xml:space="preserve">Акмолинская </t>
  </si>
  <si>
    <t xml:space="preserve">Актюбинская </t>
  </si>
  <si>
    <t>г. Алматы</t>
  </si>
  <si>
    <t xml:space="preserve">Алматинская </t>
  </si>
  <si>
    <t xml:space="preserve">Атырауская  </t>
  </si>
  <si>
    <t>ВКО</t>
  </si>
  <si>
    <t xml:space="preserve">Жамбылская </t>
  </si>
  <si>
    <t>ЗКО</t>
  </si>
  <si>
    <t xml:space="preserve">Карагандинская </t>
  </si>
  <si>
    <t>Кызылординская</t>
  </si>
  <si>
    <t xml:space="preserve">Костанайская </t>
  </si>
  <si>
    <t xml:space="preserve">Мангистауская </t>
  </si>
  <si>
    <t xml:space="preserve">Павлодарская </t>
  </si>
  <si>
    <t>СКО</t>
  </si>
  <si>
    <t>Туркестанская</t>
  </si>
  <si>
    <t>г.Шымкент</t>
  </si>
  <si>
    <t xml:space="preserve">Противоправные действия в сфере семейно-бытовых отношений (ст. 73) </t>
  </si>
  <si>
    <t>Умышленное причинение легкого вреда здоровью (ст.73-1)</t>
  </si>
  <si>
    <t>Побои (ст.73-2)</t>
  </si>
  <si>
    <t>КРКоАП</t>
  </si>
  <si>
    <t>Итого по Республике</t>
  </si>
  <si>
    <t>2010 г.</t>
  </si>
  <si>
    <t>2011 г.</t>
  </si>
  <si>
    <t>2012 г.</t>
  </si>
  <si>
    <t>2013 г.</t>
  </si>
  <si>
    <t>2014 г.</t>
  </si>
  <si>
    <t>2015 г.</t>
  </si>
  <si>
    <t>2016 г.</t>
  </si>
  <si>
    <t>2017 г.</t>
  </si>
  <si>
    <t>2018 г.</t>
  </si>
  <si>
    <t>2019 г.</t>
  </si>
  <si>
    <t>Комитет по правовой статистике и специальным учетам</t>
  </si>
  <si>
    <t>Генеральной прокуратуры Республики Казахстан</t>
  </si>
  <si>
    <t>Примечание: Сведения извлечены из централизованного банка данных об административных правонарушениях и лиц, их совершивших, сведения с 2010-2014 гг. представлены в редакции КРКоАП от 2001 г. и с 2015 г. в редакции от 2014 года,также сведения предствлены общие, сведениями в отношении женщин не располагаем.</t>
  </si>
  <si>
    <t>Статистические сведения по зарегистрированным административным правонарушениям  предусмотренных ст.ст. 79-1, 79-3, 79-5 (редакция 2001 г.) и ст.ст.73, 73-1, 73-2 Кодекса Республики Казахстан об административных правонарушениях за период с 2010-2019 гг. и 12 месяцев 2020 года.</t>
  </si>
  <si>
    <t>2020 г.</t>
  </si>
  <si>
    <t>2021 г.</t>
  </si>
  <si>
    <t>2022 г.</t>
  </si>
  <si>
    <t>Абайская</t>
  </si>
  <si>
    <t>Жетысуская</t>
  </si>
  <si>
    <t>Улытауская</t>
  </si>
  <si>
    <t>2023 г.</t>
  </si>
  <si>
    <t>47 587</t>
  </si>
  <si>
    <t>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</si>
</sst>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textRotation="90"/>
    </xf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5" xfId="0" applyFont="1" applyBorder="1"/>
    <xf numFmtId="0" fontId="1" fillId="0" borderId="2" xfId="0" applyFont="1" applyBorder="1"/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textRotation="90"/>
    </xf>
    <xf numFmtId="0" fontId="2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textRotation="90" wrapText="1"/>
    </xf>
    <xf numFmtId="0" fontId="4" fillId="0" borderId="10" xfId="0" applyFont="1" applyBorder="1" applyAlignment="1">
      <alignment horizontal="center" vertical="center" textRotation="90"/>
    </xf>
    <xf numFmtId="0" fontId="4" fillId="0" borderId="11" xfId="0" applyFont="1" applyBorder="1" applyAlignment="1">
      <alignment horizontal="center" vertical="center" textRotation="90"/>
    </xf>
    <xf numFmtId="3" fontId="5" fillId="0" borderId="2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0" fontId="6" fillId="0" borderId="0" xfId="0" applyFont="1"/>
    <xf numFmtId="0" fontId="8" fillId="0" borderId="0" xfId="0" applyFont="1"/>
    <xf numFmtId="0" fontId="1" fillId="2" borderId="0" xfId="0" applyFont="1" applyFill="1"/>
    <xf numFmtId="3" fontId="3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1" fillId="0" borderId="3" xfId="0" applyFont="1" applyBorder="1"/>
    <xf numFmtId="3" fontId="3" fillId="0" borderId="2" xfId="0" applyNumberFormat="1" applyFont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/>
    </xf>
    <xf numFmtId="3" fontId="1" fillId="0" borderId="16" xfId="0" applyNumberFormat="1" applyFont="1" applyBorder="1" applyAlignment="1">
      <alignment horizontal="center"/>
    </xf>
    <xf numFmtId="0" fontId="1" fillId="0" borderId="16" xfId="0" applyFont="1" applyBorder="1"/>
    <xf numFmtId="0" fontId="2" fillId="0" borderId="7" xfId="0" applyFont="1" applyBorder="1" applyAlignment="1">
      <alignment horizontal="center"/>
    </xf>
    <xf numFmtId="0" fontId="1" fillId="0" borderId="10" xfId="0" applyFont="1" applyBorder="1"/>
    <xf numFmtId="3" fontId="2" fillId="0" borderId="10" xfId="0" applyNumberFormat="1" applyFont="1" applyBorder="1" applyAlignment="1">
      <alignment horizontal="center"/>
    </xf>
    <xf numFmtId="3" fontId="1" fillId="0" borderId="10" xfId="0" applyNumberFormat="1" applyFont="1" applyBorder="1" applyAlignment="1">
      <alignment horizontal="center"/>
    </xf>
    <xf numFmtId="0" fontId="1" fillId="0" borderId="17" xfId="0" applyFont="1" applyBorder="1"/>
    <xf numFmtId="3" fontId="2" fillId="0" borderId="17" xfId="0" applyNumberFormat="1" applyFont="1" applyBorder="1" applyAlignment="1">
      <alignment horizontal="center"/>
    </xf>
    <xf numFmtId="3" fontId="1" fillId="0" borderId="17" xfId="0" applyNumberFormat="1" applyFont="1" applyBorder="1" applyAlignment="1">
      <alignment horizontal="center"/>
    </xf>
    <xf numFmtId="0" fontId="3" fillId="0" borderId="16" xfId="0" applyFont="1" applyBorder="1"/>
    <xf numFmtId="3" fontId="2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1" fillId="0" borderId="18" xfId="0" applyNumberFormat="1" applyFont="1" applyBorder="1" applyAlignment="1">
      <alignment horizontal="center"/>
    </xf>
    <xf numFmtId="3" fontId="1" fillId="0" borderId="19" xfId="0" applyNumberFormat="1" applyFont="1" applyBorder="1" applyAlignment="1">
      <alignment horizontal="center"/>
    </xf>
    <xf numFmtId="3" fontId="1" fillId="0" borderId="20" xfId="0" applyNumberFormat="1" applyFont="1" applyBorder="1" applyAlignment="1">
      <alignment horizontal="center"/>
    </xf>
    <xf numFmtId="3" fontId="1" fillId="0" borderId="21" xfId="0" applyNumberFormat="1" applyFont="1" applyBorder="1" applyAlignment="1">
      <alignment horizontal="center"/>
    </xf>
    <xf numFmtId="3" fontId="1" fillId="0" borderId="22" xfId="0" applyNumberFormat="1" applyFont="1" applyBorder="1" applyAlignment="1">
      <alignment horizontal="center"/>
    </xf>
    <xf numFmtId="3" fontId="2" fillId="0" borderId="23" xfId="0" applyNumberFormat="1" applyFont="1" applyBorder="1" applyAlignment="1">
      <alignment horizontal="center"/>
    </xf>
    <xf numFmtId="3" fontId="1" fillId="0" borderId="24" xfId="0" applyNumberFormat="1" applyFont="1" applyBorder="1" applyAlignment="1">
      <alignment horizontal="center"/>
    </xf>
    <xf numFmtId="3" fontId="1" fillId="0" borderId="23" xfId="0" applyNumberFormat="1" applyFont="1" applyBorder="1" applyAlignment="1">
      <alignment horizontal="center"/>
    </xf>
    <xf numFmtId="3" fontId="3" fillId="0" borderId="18" xfId="0" applyNumberFormat="1" applyFont="1" applyBorder="1" applyAlignment="1">
      <alignment horizontal="center" vertical="center"/>
    </xf>
    <xf numFmtId="3" fontId="3" fillId="0" borderId="19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/>
    </xf>
    <xf numFmtId="3" fontId="9" fillId="0" borderId="17" xfId="0" applyNumberFormat="1" applyFont="1" applyBorder="1" applyAlignment="1">
      <alignment horizontal="center"/>
    </xf>
    <xf numFmtId="0" fontId="4" fillId="0" borderId="25" xfId="0" applyFont="1" applyBorder="1" applyAlignment="1">
      <alignment horizontal="center" vertical="center" textRotation="90"/>
    </xf>
    <xf numFmtId="0" fontId="4" fillId="0" borderId="6" xfId="0" applyFont="1" applyBorder="1" applyAlignment="1">
      <alignment horizontal="center" vertical="center" textRotation="90"/>
    </xf>
    <xf numFmtId="3" fontId="9" fillId="0" borderId="3" xfId="0" applyNumberFormat="1" applyFont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8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71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Asia-soft/SUUE/report/10213/1-&#1040;&#1044;%20(1-&#1040;&#1042;,%201-&#1040;&#1055;)_V2/1971/1-&#1040;&#1044;%20(1-&#1040;&#1042;,%201-&#1040;&#1055;)_V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Asia-soft/SUUE/report/10213/1-&#1040;&#1044;%20(1-&#1040;&#1042;,%201-&#1040;&#1055;)_V2/1935/1-&#1040;&#1044;%20(1-&#1040;&#1042;,%201-&#1040;&#1055;)_V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Asia-soft/SUUE/report/10213/1-&#1040;&#1044;%20(1-&#1040;&#1042;,%201-&#1040;&#1055;)_V2/1939/1-&#1040;&#1044;%20(1-&#1040;&#1042;,%201-&#1040;&#1055;)_V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Asia-soft/SUUE/report/10213/1-&#1040;&#1044;%20(1-&#1040;&#1042;,%201-&#1040;&#1055;)_V2/1943/1-&#1040;&#1044;%20(1-&#1040;&#1042;,%201-&#1040;&#1055;)_V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Asia-soft/SUUE/report/10213/1-&#1040;&#1044;%20(1-&#1040;&#1042;,%201-&#1040;&#1055;)_V2/1947/1-&#1040;&#1044;%20(1-&#1040;&#1042;,%201-&#1040;&#1055;)_V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Asia-soft/SUUE/report/10213/1-&#1040;&#1044;%20(1-&#1040;&#1042;,%201-&#1040;&#1055;)_V2/1955/1-&#1040;&#1044;%20(1-&#1040;&#1042;,%201-&#1040;&#1055;)_V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Asia-soft/SUUE/report/10213/1-&#1040;&#1044;%20(1-&#1040;&#1042;,%201-&#1040;&#1055;)_V2/1959/1-&#1040;&#1044;%20(1-&#1040;&#1042;,%201-&#1040;&#1055;)_V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Asia-soft/SUUE/report/10213/1-&#1040;&#1044;%20(1-&#1040;&#1042;,%201-&#1040;&#1055;)_V2/1951/1-&#1040;&#1044;%20(1-&#1040;&#1042;,%201-&#1040;&#1055;)_V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&#1040;&#1044;&#1052;/1-&#1040;&#1044;%20&#1079;&#1072;%202017%20&#1075;&#1086;&#1076;/&#1086;&#1090;&#1095;&#1077;&#1090;%201-&#1040;&#1044;%20&#1079;&#1072;%202017%20&#1075;&#1086;&#1076;%20(&#1075;&#1086;&#1076;&#1086;&#1074;&#1086;&#1081;)/26096/1-&#1040;&#1044;%20(1-&#1040;&#1042;,%201-&#1040;&#1055;)_2017/1900/1-&#1040;&#1044;%20(1-&#1040;&#1042;,%201-&#1040;&#1055;)_201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&#1040;&#1044;&#1052;/1-&#1040;&#1044;%20&#1079;&#1072;%202017%20&#1075;&#1086;&#1076;/&#1086;&#1090;&#1095;&#1077;&#1090;%201-&#1040;&#1044;%20&#1079;&#1072;%202017%20&#1075;&#1086;&#1076;%20(&#1075;&#1086;&#1076;&#1086;&#1074;&#1086;&#1081;)/26096/1-&#1040;&#1044;%20(1-&#1040;&#1042;,%201-&#1040;&#1055;)_2017/1971/1-&#1040;&#1044;%20(1-&#1040;&#1042;,%201-&#1040;&#1055;)_201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&#1040;&#1044;&#1052;/1-&#1040;&#1044;%20&#1079;&#1072;%202017%20&#1075;&#1086;&#1076;/&#1086;&#1090;&#1095;&#1077;&#1090;%201-&#1040;&#1044;%20&#1079;&#1072;%202017%20&#1075;&#1086;&#1076;%20(&#1075;&#1086;&#1076;&#1086;&#1074;&#1086;&#1081;)/26096/1-&#1040;&#1044;%20(1-&#1040;&#1042;,%201-&#1040;&#1055;)_2017/1975/1-&#1040;&#1044;%20(1-&#1040;&#1042;,%201-&#1040;&#1055;)_20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Asia-soft/SUUE/report/10213/1-&#1040;&#1044;%20(1-&#1040;&#1042;,%201-&#1040;&#1055;)_V2/1975/1-&#1040;&#1044;%20(1-&#1040;&#1042;,%201-&#1040;&#1055;)_V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&#1040;&#1044;&#1052;/1-&#1040;&#1044;%20&#1079;&#1072;%202017%20&#1075;&#1086;&#1076;/&#1086;&#1090;&#1095;&#1077;&#1090;%201-&#1040;&#1044;%20&#1079;&#1072;%202017%20&#1075;&#1086;&#1076;%20(&#1075;&#1086;&#1076;&#1086;&#1074;&#1086;&#1081;)/26096/1-&#1040;&#1044;%20(1-&#1040;&#1042;,%201-&#1040;&#1055;)_2017/1911/1-&#1040;&#1044;%20(1-&#1040;&#1042;,%201-&#1040;&#1055;)_201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&#1040;&#1044;&#1052;/1-&#1040;&#1044;%20&#1079;&#1072;%202017%20&#1075;&#1086;&#1076;/&#1086;&#1090;&#1095;&#1077;&#1090;%201-&#1040;&#1044;%20&#1079;&#1072;%202017%20&#1075;&#1086;&#1076;%20(&#1075;&#1086;&#1076;&#1086;&#1074;&#1086;&#1081;)/26096/1-&#1040;&#1044;%20(1-&#1040;&#1042;,%201-&#1040;&#1055;)_2017/1915/1-&#1040;&#1044;%20(1-&#1040;&#1042;,%201-&#1040;&#1055;)_201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&#1040;&#1044;&#1052;/1-&#1040;&#1044;%20&#1079;&#1072;%202017%20&#1075;&#1086;&#1076;/&#1086;&#1090;&#1095;&#1077;&#1090;%201-&#1040;&#1044;%20&#1079;&#1072;%202017%20&#1075;&#1086;&#1076;%20(&#1075;&#1086;&#1076;&#1086;&#1074;&#1086;&#1081;)/26096/1-&#1040;&#1044;%20(1-&#1040;&#1042;,%201-&#1040;&#1055;)_2017/1919/1-&#1040;&#1044;%20(1-&#1040;&#1042;,%201-&#1040;&#1055;)_201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&#1040;&#1044;&#1052;/1-&#1040;&#1044;%20&#1079;&#1072;%202017%20&#1075;&#1086;&#1076;/&#1086;&#1090;&#1095;&#1077;&#1090;%201-&#1040;&#1044;%20&#1079;&#1072;%202017%20&#1075;&#1086;&#1076;%20(&#1075;&#1086;&#1076;&#1086;&#1074;&#1086;&#1081;)/26096/1-&#1040;&#1044;%20(1-&#1040;&#1042;,%201-&#1040;&#1055;)_2017/1923/1-&#1040;&#1044;%20(1-&#1040;&#1042;,%201-&#1040;&#1055;)_201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&#1040;&#1044;&#1052;/1-&#1040;&#1044;%20&#1079;&#1072;%202017%20&#1075;&#1086;&#1076;/&#1086;&#1090;&#1095;&#1077;&#1090;%201-&#1040;&#1044;%20&#1079;&#1072;%202017%20&#1075;&#1086;&#1076;%20(&#1075;&#1086;&#1076;&#1086;&#1074;&#1086;&#1081;)/26096/1-&#1040;&#1044;%20(1-&#1040;&#1042;,%201-&#1040;&#1055;)_2017/1963/1-&#1040;&#1044;%20(1-&#1040;&#1042;,%201-&#1040;&#1055;)_201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&#1040;&#1044;&#1052;/1-&#1040;&#1044;%20&#1079;&#1072;%202017%20&#1075;&#1086;&#1076;/&#1086;&#1090;&#1095;&#1077;&#1090;%201-&#1040;&#1044;%20&#1079;&#1072;%202017%20&#1075;&#1086;&#1076;%20(&#1075;&#1086;&#1076;&#1086;&#1074;&#1086;&#1081;)/26096/1-&#1040;&#1044;%20(1-&#1040;&#1042;,%201-&#1040;&#1055;)_2017/1931/1-&#1040;&#1044;%20(1-&#1040;&#1042;,%201-&#1040;&#1055;)_201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&#1040;&#1044;&#1052;/1-&#1040;&#1044;%20&#1079;&#1072;%202017%20&#1075;&#1086;&#1076;/&#1086;&#1090;&#1095;&#1077;&#1090;%201-&#1040;&#1044;%20&#1079;&#1072;%202017%20&#1075;&#1086;&#1076;%20(&#1075;&#1086;&#1076;&#1086;&#1074;&#1086;&#1081;)/26096/1-&#1040;&#1044;%20(1-&#1040;&#1042;,%201-&#1040;&#1055;)_2017/1927/1-&#1040;&#1044;%20(1-&#1040;&#1042;,%201-&#1040;&#1055;)_201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&#1040;&#1044;&#1052;/1-&#1040;&#1044;%20&#1079;&#1072;%202017%20&#1075;&#1086;&#1076;/&#1086;&#1090;&#1095;&#1077;&#1090;%201-&#1040;&#1044;%20&#1079;&#1072;%202017%20&#1075;&#1086;&#1076;%20(&#1075;&#1086;&#1076;&#1086;&#1074;&#1086;&#1081;)/26096/1-&#1040;&#1044;%20(1-&#1040;&#1042;,%201-&#1040;&#1055;)_2017/1935/1-&#1040;&#1044;%20(1-&#1040;&#1042;,%201-&#1040;&#1055;)_201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&#1040;&#1044;&#1052;/1-&#1040;&#1044;%20&#1079;&#1072;%202017%20&#1075;&#1086;&#1076;/&#1086;&#1090;&#1095;&#1077;&#1090;%201-&#1040;&#1044;%20&#1079;&#1072;%202017%20&#1075;&#1086;&#1076;%20(&#1075;&#1086;&#1076;&#1086;&#1074;&#1086;&#1081;)/26096/1-&#1040;&#1044;%20(1-&#1040;&#1042;,%201-&#1040;&#1055;)_2017/1939/1-&#1040;&#1044;%20(1-&#1040;&#1042;,%201-&#1040;&#1055;)_201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&#1040;&#1044;&#1052;/1-&#1040;&#1044;%20&#1079;&#1072;%202017%20&#1075;&#1086;&#1076;/&#1086;&#1090;&#1095;&#1077;&#1090;%201-&#1040;&#1044;%20&#1079;&#1072;%202017%20&#1075;&#1086;&#1076;%20(&#1075;&#1086;&#1076;&#1086;&#1074;&#1086;&#1081;)/26096/1-&#1040;&#1044;%20(1-&#1040;&#1042;,%201-&#1040;&#1055;)_2017/1943/1-&#1040;&#1044;%20(1-&#1040;&#1042;,%201-&#1040;&#1055;)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Asia-soft/SUUE/report/10213/1-&#1040;&#1044;%20(1-&#1040;&#1042;,%201-&#1040;&#1055;)_V2/1911/1-&#1040;&#1044;%20(1-&#1040;&#1042;,%201-&#1040;&#1055;)_V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&#1040;&#1044;&#1052;/1-&#1040;&#1044;%20&#1079;&#1072;%202017%20&#1075;&#1086;&#1076;/&#1086;&#1090;&#1095;&#1077;&#1090;%201-&#1040;&#1044;%20&#1079;&#1072;%202017%20&#1075;&#1086;&#1076;%20(&#1075;&#1086;&#1076;&#1086;&#1074;&#1086;&#1081;)/26096/1-&#1040;&#1044;%20(1-&#1040;&#1042;,%201-&#1040;&#1055;)_2017/1947/1-&#1040;&#1044;%20(1-&#1040;&#1042;,%201-&#1040;&#1055;)_201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&#1040;&#1044;&#1052;/1-&#1040;&#1044;%20&#1079;&#1072;%202017%20&#1075;&#1086;&#1076;/&#1086;&#1090;&#1095;&#1077;&#1090;%201-&#1040;&#1044;%20&#1079;&#1072;%202017%20&#1075;&#1086;&#1076;%20(&#1075;&#1086;&#1076;&#1086;&#1074;&#1086;&#1081;)/26096/1-&#1040;&#1044;%20(1-&#1040;&#1042;,%201-&#1040;&#1055;)_2017/1955/1-&#1040;&#1044;%20(1-&#1040;&#1042;,%201-&#1040;&#1055;)_201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&#1040;&#1044;&#1052;/1-&#1040;&#1044;%20&#1079;&#1072;%202017%20&#1075;&#1086;&#1076;/&#1086;&#1090;&#1095;&#1077;&#1090;%201-&#1040;&#1044;%20&#1079;&#1072;%202017%20&#1075;&#1086;&#1076;%20(&#1075;&#1086;&#1076;&#1086;&#1074;&#1086;&#1081;)/26096/1-&#1040;&#1044;%20(1-&#1040;&#1042;,%201-&#1040;&#1055;)_2017/1959/1-&#1040;&#1044;%20(1-&#1040;&#1042;,%201-&#1040;&#1055;)_201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&#1040;&#1044;&#1052;/1-&#1040;&#1044;%20&#1079;&#1072;%202017%20&#1075;&#1086;&#1076;/&#1086;&#1090;&#1095;&#1077;&#1090;%201-&#1040;&#1044;%20&#1079;&#1072;%202017%20&#1075;&#1086;&#1076;%20(&#1075;&#1086;&#1076;&#1086;&#1074;&#1086;&#1081;)/26096/1-&#1040;&#1044;%20(1-&#1040;&#1042;,%201-&#1040;&#1055;)_2017/1951/1-&#1040;&#1044;%20(1-&#1040;&#1042;,%201-&#1040;&#1055;)_2017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&#1040;&#1044;&#1052;/1-&#1040;&#1044;%20&#1079;&#1072;%202018%20&#1075;&#1086;&#1076;/&#1086;&#1090;&#1095;&#1077;&#1090;%201-&#1040;&#1044;%20&#1079;&#1072;%2012%20&#1084;&#1077;&#1089;&#1103;&#1094;&#1077;&#1074;%202018%20&#1075;&#1086;&#1076;&#1072;/26606/1-&#1040;&#1044;%20(1-&#1040;&#1042;,%201-&#1040;&#1055;)_2018/1900/1-&#1040;&#1044;%20(1-&#1040;&#1042;,%201-&#1040;&#1055;)_2018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&#1040;&#1044;&#1052;/1-&#1040;&#1044;%20&#1079;&#1072;%202018%20&#1075;&#1086;&#1076;/&#1086;&#1090;&#1095;&#1077;&#1090;%201-&#1040;&#1044;%20&#1079;&#1072;%2012%20&#1084;&#1077;&#1089;&#1103;&#1094;&#1077;&#1074;%202018%20&#1075;&#1086;&#1076;&#1072;/26606/1-&#1040;&#1044;%20(1-&#1040;&#1042;,%201-&#1040;&#1055;)_2018/1971/1-&#1040;&#1044;%20(1-&#1040;&#1042;,%201-&#1040;&#1055;)_2018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&#1040;&#1044;&#1052;/1-&#1040;&#1044;%20&#1079;&#1072;%202018%20&#1075;&#1086;&#1076;/&#1086;&#1090;&#1095;&#1077;&#1090;%201-&#1040;&#1044;%20&#1079;&#1072;%2012%20&#1084;&#1077;&#1089;&#1103;&#1094;&#1077;&#1074;%202018%20&#1075;&#1086;&#1076;&#1072;/26606/1-&#1040;&#1044;%20(1-&#1040;&#1042;,%201-&#1040;&#1055;)_2018/1975/1-&#1040;&#1044;%20(1-&#1040;&#1042;,%201-&#1040;&#1055;)_2018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&#1040;&#1044;&#1052;/1-&#1040;&#1044;%20&#1079;&#1072;%202018%20&#1075;&#1086;&#1076;/&#1086;&#1090;&#1095;&#1077;&#1090;%201-&#1040;&#1044;%20&#1079;&#1072;%2012%20&#1084;&#1077;&#1089;&#1103;&#1094;&#1077;&#1074;%202018%20&#1075;&#1086;&#1076;&#1072;/26606/1-&#1040;&#1044;%20(1-&#1040;&#1042;,%201-&#1040;&#1055;)_2018/1911/1-&#1040;&#1044;%20(1-&#1040;&#1042;,%201-&#1040;&#1055;)_2018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&#1040;&#1044;&#1052;/1-&#1040;&#1044;%20&#1079;&#1072;%202018%20&#1075;&#1086;&#1076;/&#1086;&#1090;&#1095;&#1077;&#1090;%201-&#1040;&#1044;%20&#1079;&#1072;%2012%20&#1084;&#1077;&#1089;&#1103;&#1094;&#1077;&#1074;%202018%20&#1075;&#1086;&#1076;&#1072;/26606/1-&#1040;&#1044;%20(1-&#1040;&#1042;,%201-&#1040;&#1055;)_2018/1915/1-&#1040;&#1044;%20(1-&#1040;&#1042;,%201-&#1040;&#1055;)_2018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&#1040;&#1044;&#1052;/1-&#1040;&#1044;%20&#1079;&#1072;%202018%20&#1075;&#1086;&#1076;/&#1086;&#1090;&#1095;&#1077;&#1090;%201-&#1040;&#1044;%20&#1079;&#1072;%2012%20&#1084;&#1077;&#1089;&#1103;&#1094;&#1077;&#1074;%202018%20&#1075;&#1086;&#1076;&#1072;/26606/1-&#1040;&#1044;%20(1-&#1040;&#1042;,%201-&#1040;&#1055;)_2018/1919/1-&#1040;&#1044;%20(1-&#1040;&#1042;,%201-&#1040;&#1055;)_201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Asia-soft/SUUE/report/10213/1-&#1040;&#1044;%20(1-&#1040;&#1042;,%201-&#1040;&#1055;)_V2/1915/1-&#1040;&#1044;%20(1-&#1040;&#1042;,%201-&#1040;&#1055;)_V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&#1040;&#1044;&#1052;/1-&#1040;&#1044;%20&#1079;&#1072;%202018%20&#1075;&#1086;&#1076;/&#1086;&#1090;&#1095;&#1077;&#1090;%201-&#1040;&#1044;%20&#1079;&#1072;%2012%20&#1084;&#1077;&#1089;&#1103;&#1094;&#1077;&#1074;%202018%20&#1075;&#1086;&#1076;&#1072;/26606/1-&#1040;&#1044;%20(1-&#1040;&#1042;,%201-&#1040;&#1055;)_2018/1923/1-&#1040;&#1044;%20(1-&#1040;&#1042;,%201-&#1040;&#1055;)_2018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&#1040;&#1044;&#1052;/1-&#1040;&#1044;%20&#1079;&#1072;%202018%20&#1075;&#1086;&#1076;/&#1086;&#1090;&#1095;&#1077;&#1090;%201-&#1040;&#1044;%20&#1079;&#1072;%2012%20&#1084;&#1077;&#1089;&#1103;&#1094;&#1077;&#1074;%202018%20&#1075;&#1086;&#1076;&#1072;/26606/1-&#1040;&#1044;%20(1-&#1040;&#1042;,%201-&#1040;&#1055;)_2018/1963/1-&#1040;&#1044;%20(1-&#1040;&#1042;,%201-&#1040;&#1055;)_2018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&#1040;&#1044;&#1052;/1-&#1040;&#1044;%20&#1079;&#1072;%202018%20&#1075;&#1086;&#1076;/&#1086;&#1090;&#1095;&#1077;&#1090;%201-&#1040;&#1044;%20&#1079;&#1072;%2012%20&#1084;&#1077;&#1089;&#1103;&#1094;&#1077;&#1074;%202018%20&#1075;&#1086;&#1076;&#1072;/26606/1-&#1040;&#1044;%20(1-&#1040;&#1042;,%201-&#1040;&#1055;)_2018/1931/1-&#1040;&#1044;%20(1-&#1040;&#1042;,%201-&#1040;&#1055;)_2018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&#1040;&#1044;&#1052;/1-&#1040;&#1044;%20&#1079;&#1072;%202018%20&#1075;&#1086;&#1076;/&#1086;&#1090;&#1095;&#1077;&#1090;%201-&#1040;&#1044;%20&#1079;&#1072;%2012%20&#1084;&#1077;&#1089;&#1103;&#1094;&#1077;&#1074;%202018%20&#1075;&#1086;&#1076;&#1072;/26606/1-&#1040;&#1044;%20(1-&#1040;&#1042;,%201-&#1040;&#1055;)_2018/1927/1-&#1040;&#1044;%20(1-&#1040;&#1042;,%201-&#1040;&#1055;)_201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&#1040;&#1044;&#1052;/1-&#1040;&#1044;%20&#1079;&#1072;%202018%20&#1075;&#1086;&#1076;/&#1086;&#1090;&#1095;&#1077;&#1090;%201-&#1040;&#1044;%20&#1079;&#1072;%2012%20&#1084;&#1077;&#1089;&#1103;&#1094;&#1077;&#1074;%202018%20&#1075;&#1086;&#1076;&#1072;/26606/1-&#1040;&#1044;%20(1-&#1040;&#1042;,%201-&#1040;&#1055;)_2018/1935/1-&#1040;&#1044;%20(1-&#1040;&#1042;,%201-&#1040;&#1055;)_2018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&#1040;&#1044;&#1052;/1-&#1040;&#1044;%20&#1079;&#1072;%202018%20&#1075;&#1086;&#1076;/&#1086;&#1090;&#1095;&#1077;&#1090;%201-&#1040;&#1044;%20&#1079;&#1072;%2012%20&#1084;&#1077;&#1089;&#1103;&#1094;&#1077;&#1074;%202018%20&#1075;&#1086;&#1076;&#1072;/26606/1-&#1040;&#1044;%20(1-&#1040;&#1042;,%201-&#1040;&#1055;)_2018/1939/1-&#1040;&#1044;%20(1-&#1040;&#1042;,%201-&#1040;&#1055;)_2018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&#1040;&#1044;&#1052;/1-&#1040;&#1044;%20&#1079;&#1072;%202018%20&#1075;&#1086;&#1076;/&#1086;&#1090;&#1095;&#1077;&#1090;%201-&#1040;&#1044;%20&#1079;&#1072;%2012%20&#1084;&#1077;&#1089;&#1103;&#1094;&#1077;&#1074;%202018%20&#1075;&#1086;&#1076;&#1072;/26606/1-&#1040;&#1044;%20(1-&#1040;&#1042;,%201-&#1040;&#1055;)_2018/1943/1-&#1040;&#1044;%20(1-&#1040;&#1042;,%201-&#1040;&#1055;)_2018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&#1040;&#1044;&#1052;/1-&#1040;&#1044;%20&#1079;&#1072;%202018%20&#1075;&#1086;&#1076;/&#1086;&#1090;&#1095;&#1077;&#1090;%201-&#1040;&#1044;%20&#1079;&#1072;%2012%20&#1084;&#1077;&#1089;&#1103;&#1094;&#1077;&#1074;%202018%20&#1075;&#1086;&#1076;&#1072;/26606/1-&#1040;&#1044;%20(1-&#1040;&#1042;,%201-&#1040;&#1055;)_2018/1947/1-&#1040;&#1044;%20(1-&#1040;&#1042;,%201-&#1040;&#1055;)_2018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&#1040;&#1044;&#1052;/1-&#1040;&#1044;%20&#1079;&#1072;%202018%20&#1075;&#1086;&#1076;/&#1086;&#1090;&#1095;&#1077;&#1090;%201-&#1040;&#1044;%20&#1079;&#1072;%2012%20&#1084;&#1077;&#1089;&#1103;&#1094;&#1077;&#1074;%202018%20&#1075;&#1086;&#1076;&#1072;/26606/1-&#1040;&#1044;%20(1-&#1040;&#1042;,%201-&#1040;&#1055;)_2018/1955/1-&#1040;&#1044;%20(1-&#1040;&#1042;,%201-&#1040;&#1055;)_2018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&#1040;&#1044;&#1052;/1-&#1040;&#1044;%20&#1079;&#1072;%202018%20&#1075;&#1086;&#1076;/&#1086;&#1090;&#1095;&#1077;&#1090;%201-&#1040;&#1044;%20&#1079;&#1072;%2012%20&#1084;&#1077;&#1089;&#1103;&#1094;&#1077;&#1074;%202018%20&#1075;&#1086;&#1076;&#1072;/26606/1-&#1040;&#1044;%20(1-&#1040;&#1042;,%201-&#1040;&#1055;)_2018/1959/1-&#1040;&#1044;%20(1-&#1040;&#1042;,%201-&#1040;&#1055;)_201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Asia-soft/SUUE/report/10213/1-&#1040;&#1044;%20(1-&#1040;&#1042;,%201-&#1040;&#1055;)_V2/1919/1-&#1040;&#1044;%20(1-&#1040;&#1042;,%201-&#1040;&#1055;)_V2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&#1040;&#1044;&#1052;/1-&#1040;&#1044;%20&#1079;&#1072;%202018%20&#1075;&#1086;&#1076;/&#1086;&#1090;&#1095;&#1077;&#1090;%201-&#1040;&#1044;%20&#1079;&#1072;%2012%20&#1084;&#1077;&#1089;&#1103;&#1094;&#1077;&#1074;%202018%20&#1075;&#1086;&#1076;&#1072;/26606/1-&#1040;&#1044;%20(1-&#1040;&#1042;,%201-&#1040;&#1055;)_2018/1951/1-&#1040;&#1044;%20(1-&#1040;&#1042;,%201-&#1040;&#1055;)_2018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&#1040;&#1044;&#1052;/1-&#1040;&#1044;%20&#1079;&#1072;%202018%20&#1075;&#1086;&#1076;/&#1086;&#1090;&#1095;&#1077;&#1090;%201-&#1040;&#1044;%20&#1079;&#1072;%2012%20&#1084;&#1077;&#1089;&#1103;&#1094;&#1077;&#1074;%202018%20&#1075;&#1086;&#1076;&#1072;/26606/1-&#1040;&#1044;%20(1-&#1040;&#1042;,%201-&#1040;&#1055;)_2018/1979/1-&#1040;&#1044;%20(1-&#1040;&#1042;,%201-&#1040;&#1055;)_2018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Asia-soft/SUUE/report/26268/1-&#1040;&#1044;%20(1-&#1040;&#1042;,%201-&#1040;&#1055;)_2019/1971/1-&#1040;&#1044;%20(1-&#1040;&#1042;,%201-&#1040;&#1055;)_2019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Asia-soft/SUUE/report/26268/1-&#1040;&#1044;%20(1-&#1040;&#1042;,%201-&#1040;&#1055;)_2019/1975/1-&#1040;&#1044;%20(1-&#1040;&#1042;,%201-&#1040;&#1055;)_2019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Asia-soft/SUUE/report/26268/1-&#1040;&#1044;%20(1-&#1040;&#1042;,%201-&#1040;&#1055;)_2019/1911/1-&#1040;&#1044;%20(1-&#1040;&#1042;,%201-&#1040;&#1055;)_2019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Asia-soft/SUUE/report/26268/1-&#1040;&#1044;%20(1-&#1040;&#1042;,%201-&#1040;&#1055;)_2019/1915/1-&#1040;&#1044;%20(1-&#1040;&#1042;,%201-&#1040;&#1055;)_2019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Asia-soft/SUUE/report/26268/1-&#1040;&#1044;%20(1-&#1040;&#1042;,%201-&#1040;&#1055;)_2019/1919/1-&#1040;&#1044;%20(1-&#1040;&#1042;,%201-&#1040;&#1055;)_2019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Asia-soft/SUUE/report/26268/1-&#1040;&#1044;%20(1-&#1040;&#1042;,%201-&#1040;&#1055;)_2019/1923/1-&#1040;&#1044;%20(1-&#1040;&#1042;,%201-&#1040;&#1055;)_2019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Asia-soft/SUUE/report/26268/1-&#1040;&#1044;%20(1-&#1040;&#1042;,%201-&#1040;&#1055;)_2019/1963/1-&#1040;&#1044;%20(1-&#1040;&#1042;,%201-&#1040;&#1055;)_2019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Asia-soft/SUUE/report/26268/1-&#1040;&#1044;%20(1-&#1040;&#1042;,%201-&#1040;&#1055;)_2019/1931/1-&#1040;&#1044;%20(1-&#1040;&#1042;,%201-&#1040;&#1055;)_201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Asia-soft/SUUE/report/10213/1-&#1040;&#1044;%20(1-&#1040;&#1042;,%201-&#1040;&#1055;)_V2/1923/1-&#1040;&#1044;%20(1-&#1040;&#1042;,%201-&#1040;&#1055;)_V2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Asia-soft/SUUE/report/26268/1-&#1040;&#1044;%20(1-&#1040;&#1042;,%201-&#1040;&#1055;)_2019/1927/1-&#1040;&#1044;%20(1-&#1040;&#1042;,%201-&#1040;&#1055;)_2019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Asia-soft/SUUE/report/26268/1-&#1040;&#1044;%20(1-&#1040;&#1042;,%201-&#1040;&#1055;)_2019/1935/1-&#1040;&#1044;%20(1-&#1040;&#1042;,%201-&#1040;&#1055;)_2019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Asia-soft/SUUE/report/26268/1-&#1040;&#1044;%20(1-&#1040;&#1042;,%201-&#1040;&#1055;)_2019/1939/1-&#1040;&#1044;%20(1-&#1040;&#1042;,%201-&#1040;&#1055;)_2019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Asia-soft/SUUE/report/26268/1-&#1040;&#1044;%20(1-&#1040;&#1042;,%201-&#1040;&#1055;)_2019/1943/1-&#1040;&#1044;%20(1-&#1040;&#1042;,%201-&#1040;&#1055;)_2019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Asia-soft/SUUE/report/26268/1-&#1040;&#1044;%20(1-&#1040;&#1042;,%201-&#1040;&#1055;)_2019/1947/1-&#1040;&#1044;%20(1-&#1040;&#1042;,%201-&#1040;&#1055;)_2019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Asia-soft/SUUE/report/26268/1-&#1040;&#1044;%20(1-&#1040;&#1042;,%201-&#1040;&#1055;)_2019/1955/1-&#1040;&#1044;%20(1-&#1040;&#1042;,%201-&#1040;&#1055;)_2019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Asia-soft/SUUE/report/26268/1-&#1040;&#1044;%20(1-&#1040;&#1042;,%201-&#1040;&#1055;)_2019/1959/1-&#1040;&#1044;%20(1-&#1040;&#1042;,%201-&#1040;&#1055;)_2019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Asia-soft/SUUE/report/26268/1-&#1040;&#1044;%20(1-&#1040;&#1042;,%201-&#1040;&#1055;)_2019/1951/1-&#1040;&#1044;%20(1-&#1040;&#1042;,%201-&#1040;&#1055;)_2019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Asia-soft/SUUE/report/26268/1-&#1040;&#1044;%20(1-&#1040;&#1042;,%201-&#1040;&#1055;)_2019/1979/1-&#1040;&#1044;%20(1-&#1040;&#1042;,%201-&#1040;&#1055;)_2019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Asia-soft/SUUE/report/26268/1-&#1040;&#1044;%20(1-&#1040;&#1042;,%201-&#1040;&#1055;)_2019/1900/1-&#1040;&#1044;%20(1-&#1040;&#1042;,%201-&#1040;&#1055;)_201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Asia-soft/SUUE/report/10213/1-&#1040;&#1044;%20(1-&#1040;&#1042;,%201-&#1040;&#1055;)_V2/1963/1-&#1040;&#1044;%20(1-&#1040;&#1042;,%201-&#1040;&#1055;)_V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Asia-soft/SUUE/report/10213/1-&#1040;&#1044;%20(1-&#1040;&#1042;,%201-&#1040;&#1055;)_V2/1931/1-&#1040;&#1044;%20(1-&#1040;&#1042;,%201-&#1040;&#1055;)_V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Asia-soft/SUUE/report/10213/1-&#1040;&#1044;%20(1-&#1040;&#1042;,%201-&#1040;&#1055;)_V2/1927/1-&#1040;&#1044;%20(1-&#1040;&#1042;,%201-&#1040;&#1055;)_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 а ПС КНБ"/>
      <sheetName val="4 МФ"/>
      <sheetName val="5 МИР"/>
      <sheetName val="6 МЮ"/>
      <sheetName val="7 МО"/>
      <sheetName val="8 МЗиСР"/>
      <sheetName val="9 МСХ"/>
      <sheetName val="10 МЭ"/>
      <sheetName val="11 МОН"/>
      <sheetName val="12 МКС"/>
      <sheetName val="13 МНЭ"/>
      <sheetName val="14 Местные исп.органы"/>
      <sheetName val="15 НБ"/>
      <sheetName val="женщины"/>
      <sheetName val="16 АГДиПК"/>
      <sheetName val="ДГД"/>
      <sheetName val="КРЕМ"/>
      <sheetName val="ЖКХиУЗ"/>
      <sheetName val="КЗПП"/>
      <sheetName val="КЧС МВД"/>
      <sheetName val="МВД за искл.КЧС"/>
    </sheetNames>
    <sheetDataSet>
      <sheetData sheetId="0">
        <row r="10">
          <cell r="F10">
            <v>510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 а ПС КНБ"/>
      <sheetName val="4 МФ"/>
      <sheetName val="5 МИР"/>
      <sheetName val="6 МЮ"/>
      <sheetName val="7 МО"/>
      <sheetName val="8 МЗиСР"/>
      <sheetName val="9 МСХ"/>
      <sheetName val="10 МЭ"/>
      <sheetName val="11 МОН"/>
      <sheetName val="12 МКС"/>
      <sheetName val="13 МНЭ"/>
      <sheetName val="14 Местные исп.органы"/>
      <sheetName val="15 НБ"/>
      <sheetName val="женщины"/>
      <sheetName val="16 АГДиПК"/>
      <sheetName val="ДГД"/>
      <sheetName val="КРЕМ"/>
      <sheetName val="ЖКХиУЗ"/>
      <sheetName val="КЗПП"/>
      <sheetName val="КЧС МВД"/>
      <sheetName val="МВД за искл.КЧС"/>
    </sheetNames>
    <sheetDataSet>
      <sheetData sheetId="0">
        <row r="10">
          <cell r="F10">
            <v>5015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 а ПС КНБ"/>
      <sheetName val="4 МФ"/>
      <sheetName val="5 МИР"/>
      <sheetName val="6 МЮ"/>
      <sheetName val="7 МО"/>
      <sheetName val="8 МЗиСР"/>
      <sheetName val="9 МСХ"/>
      <sheetName val="10 МЭ"/>
      <sheetName val="11 МОН"/>
      <sheetName val="12 МКС"/>
      <sheetName val="13 МНЭ"/>
      <sheetName val="14 Местные исп.органы"/>
      <sheetName val="15 НБ"/>
      <sheetName val="женщины"/>
      <sheetName val="16 АГДиПК"/>
      <sheetName val="ДГД"/>
      <sheetName val="КРЕМ"/>
      <sheetName val="ЖКХиУЗ"/>
      <sheetName val="КЗПП"/>
      <sheetName val="КЧС МВД"/>
      <sheetName val="МВД за искл.КЧС"/>
    </sheetNames>
    <sheetDataSet>
      <sheetData sheetId="0">
        <row r="10">
          <cell r="F10">
            <v>4842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 а ПС КНБ"/>
      <sheetName val="4 МФ"/>
      <sheetName val="5 МИР"/>
      <sheetName val="6 МЮ"/>
      <sheetName val="7 МО"/>
      <sheetName val="8 МЗиСР"/>
      <sheetName val="9 МСХ"/>
      <sheetName val="10 МЭ"/>
      <sheetName val="11 МОН"/>
      <sheetName val="12 МКС"/>
      <sheetName val="13 МНЭ"/>
      <sheetName val="14 Местные исп.органы"/>
      <sheetName val="15 НБ"/>
      <sheetName val="женщины"/>
      <sheetName val="16 АГДиПК"/>
      <sheetName val="ДГД"/>
      <sheetName val="КРЕМ"/>
      <sheetName val="ЖКХиУЗ"/>
      <sheetName val="КЗПП"/>
      <sheetName val="КЧС МВД"/>
      <sheetName val="МВД за искл.КЧС"/>
    </sheetNames>
    <sheetDataSet>
      <sheetData sheetId="0">
        <row r="10">
          <cell r="F10">
            <v>821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 а ПС КНБ"/>
      <sheetName val="4 МФ"/>
      <sheetName val="5 МИР"/>
      <sheetName val="6 МЮ"/>
      <sheetName val="7 МО"/>
      <sheetName val="8 МЗиСР"/>
      <sheetName val="9 МСХ"/>
      <sheetName val="10 МЭ"/>
      <sheetName val="11 МОН"/>
      <sheetName val="12 МКС"/>
      <sheetName val="13 МНЭ"/>
      <sheetName val="14 Местные исп.органы"/>
      <sheetName val="15 НБ"/>
      <sheetName val="женщины"/>
      <sheetName val="16 АГДиПК"/>
      <sheetName val="ДГД"/>
      <sheetName val="КРЕМ"/>
      <sheetName val="ЖКХиУЗ"/>
      <sheetName val="КЗПП"/>
      <sheetName val="КЧС МВД"/>
      <sheetName val="МВД за искл.КЧС"/>
    </sheetNames>
    <sheetDataSet>
      <sheetData sheetId="0">
        <row r="10">
          <cell r="F10">
            <v>1393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 а ПС КНБ"/>
      <sheetName val="4 МФ"/>
      <sheetName val="5 МИР"/>
      <sheetName val="6 МЮ"/>
      <sheetName val="7 МО"/>
      <sheetName val="8 МЗиСР"/>
      <sheetName val="9 МСХ"/>
      <sheetName val="10 МЭ"/>
      <sheetName val="11 МОН"/>
      <sheetName val="12 МКС"/>
      <sheetName val="13 МНЭ"/>
      <sheetName val="14 Местные исп.органы"/>
      <sheetName val="15 НБ"/>
      <sheetName val="женщины"/>
      <sheetName val="16 АГДиПК"/>
      <sheetName val="ДГД"/>
      <sheetName val="КРЕМ"/>
      <sheetName val="ЖКХиУЗ"/>
      <sheetName val="КЗПП"/>
      <sheetName val="КЧС МВД"/>
      <sheetName val="МВД за искл.КЧС"/>
    </sheetNames>
    <sheetDataSet>
      <sheetData sheetId="0">
        <row r="10">
          <cell r="F10">
            <v>2283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 а ПС КНБ"/>
      <sheetName val="4 МФ"/>
      <sheetName val="5 МИР"/>
      <sheetName val="6 МЮ"/>
      <sheetName val="7 МО"/>
      <sheetName val="8 МЗиСР"/>
      <sheetName val="9 МСХ"/>
      <sheetName val="10 МЭ"/>
      <sheetName val="11 МОН"/>
      <sheetName val="12 МКС"/>
      <sheetName val="13 МНЭ"/>
      <sheetName val="14 Местные исп.органы"/>
      <sheetName val="15 НБ"/>
      <sheetName val="женщины"/>
      <sheetName val="16 АГДиПК"/>
      <sheetName val="ДГД"/>
      <sheetName val="КРЕМ"/>
      <sheetName val="ЖКХиУЗ"/>
      <sheetName val="КЗПП"/>
      <sheetName val="КЧС МВД"/>
      <sheetName val="МВД за искл.КЧС"/>
    </sheetNames>
    <sheetDataSet>
      <sheetData sheetId="0">
        <row r="10">
          <cell r="F10">
            <v>3856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 а ПС КНБ"/>
      <sheetName val="4 МФ"/>
      <sheetName val="5 МИР"/>
      <sheetName val="6 МЮ"/>
      <sheetName val="7 МО"/>
      <sheetName val="8 МЗиСР"/>
      <sheetName val="9 МСХ"/>
      <sheetName val="10 МЭ"/>
      <sheetName val="11 МОН"/>
      <sheetName val="12 МКС"/>
      <sheetName val="13 МНЭ"/>
      <sheetName val="14 Местные исп.органы"/>
      <sheetName val="15 НБ"/>
      <sheetName val="женщины"/>
      <sheetName val="16 АГДиПК"/>
      <sheetName val="ДГД"/>
      <sheetName val="КРЕМ"/>
      <sheetName val="ЖКХиУЗ"/>
      <sheetName val="КЗПП"/>
      <sheetName val="КЧС МВД"/>
      <sheetName val="МВД за искл.КЧС"/>
    </sheetNames>
    <sheetDataSet>
      <sheetData sheetId="0">
        <row r="10">
          <cell r="F10">
            <v>645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а ПС КНБ"/>
      <sheetName val="4 МФ "/>
      <sheetName val="5 МИР"/>
      <sheetName val="6 МЮ"/>
      <sheetName val="7 МО"/>
      <sheetName val="8 МЗ"/>
      <sheetName val="9 МСХ"/>
      <sheetName val="10 МЭ"/>
      <sheetName val="11 МОН"/>
      <sheetName val="12 МКС"/>
      <sheetName val="13 МНЭ"/>
      <sheetName val="14 Местн.исп.органы"/>
      <sheetName val="15 НБ"/>
      <sheetName val="16 АДГС"/>
      <sheetName val="17 МТиСЗН"/>
      <sheetName val="18 МИК"/>
      <sheetName val="19 МДРГО"/>
      <sheetName val="20 МОиАП"/>
      <sheetName val="женщины"/>
      <sheetName val="ДГД"/>
      <sheetName val="КРЕМ"/>
      <sheetName val="КЖКХиУЗР"/>
      <sheetName val="КЗПП"/>
      <sheetName val="КЧС"/>
      <sheetName val="МВД без КЧС"/>
      <sheetName val="Видео фиксация"/>
      <sheetName val="ЕРАП"/>
      <sheetName val="ИП"/>
      <sheetName val="юр.лица"/>
    </sheetNames>
    <sheetDataSet>
      <sheetData sheetId="0">
        <row r="11">
          <cell r="D11">
            <v>7652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а ПС КНБ"/>
      <sheetName val="4 МФ "/>
      <sheetName val="5 МИР"/>
      <sheetName val="6 МЮ"/>
      <sheetName val="7 МО"/>
      <sheetName val="8 МЗ"/>
      <sheetName val="9 МСХ"/>
      <sheetName val="10 МЭ"/>
      <sheetName val="11 МОН"/>
      <sheetName val="12 МКС"/>
      <sheetName val="13 МНЭ"/>
      <sheetName val="14 Местн.исп.органы"/>
      <sheetName val="15 НБ"/>
      <sheetName val="16 АДГС"/>
      <sheetName val="17 МТиСЗН"/>
      <sheetName val="18 МИК"/>
      <sheetName val="19 МДРГО"/>
      <sheetName val="20 МОиАП"/>
      <sheetName val="женщины"/>
      <sheetName val="ДГД"/>
      <sheetName val="КРЕМ"/>
      <sheetName val="КЖКХиУЗР"/>
      <sheetName val="КЗПП"/>
      <sheetName val="КЧС"/>
      <sheetName val="МВД без КЧС"/>
      <sheetName val="Видео фиксация"/>
      <sheetName val="ЕРАП"/>
      <sheetName val="ИП"/>
      <sheetName val="юр.лица"/>
    </sheetNames>
    <sheetDataSet>
      <sheetData sheetId="0">
        <row r="11">
          <cell r="D11">
            <v>294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а ПС КНБ"/>
      <sheetName val="4 МФ "/>
      <sheetName val="5 МИР"/>
      <sheetName val="6 МЮ"/>
      <sheetName val="7 МО"/>
      <sheetName val="8 МЗ"/>
      <sheetName val="9 МСХ"/>
      <sheetName val="10 МЭ"/>
      <sheetName val="11 МОН"/>
      <sheetName val="12 МКС"/>
      <sheetName val="13 МНЭ"/>
      <sheetName val="14 Местн.исп.органы"/>
      <sheetName val="15 НБ"/>
      <sheetName val="16 АДГС"/>
      <sheetName val="17 МТиСЗН"/>
      <sheetName val="18 МИК"/>
      <sheetName val="19 МДРГО"/>
      <sheetName val="20 МОиАП"/>
      <sheetName val="женщины"/>
      <sheetName val="ДГД"/>
      <sheetName val="КРЕМ"/>
      <sheetName val="КЖКХиУЗР"/>
      <sheetName val="КЗПП"/>
      <sheetName val="КЧС"/>
      <sheetName val="МВД без КЧС"/>
      <sheetName val="Видео фиксация"/>
      <sheetName val="ЕРАП"/>
      <sheetName val="ИП"/>
      <sheetName val="юр.лица"/>
    </sheetNames>
    <sheetDataSet>
      <sheetData sheetId="0">
        <row r="11">
          <cell r="D11">
            <v>264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 а ПС КНБ"/>
      <sheetName val="4 МФ"/>
      <sheetName val="5 МИР"/>
      <sheetName val="6 МЮ"/>
      <sheetName val="7 МО"/>
      <sheetName val="8 МЗиСР"/>
      <sheetName val="9 МСХ"/>
      <sheetName val="10 МЭ"/>
      <sheetName val="11 МОН"/>
      <sheetName val="12 МКС"/>
      <sheetName val="13 МНЭ"/>
      <sheetName val="14 Местные исп.органы"/>
      <sheetName val="15 НБ"/>
      <sheetName val="женщины"/>
      <sheetName val="16 АГДиПК"/>
      <sheetName val="ДГД"/>
      <sheetName val="КРЕМ"/>
      <sheetName val="ЖКХиУЗ"/>
      <sheetName val="КЗПП"/>
      <sheetName val="КЧС МВД"/>
      <sheetName val="МВД за искл.КЧС"/>
    </sheetNames>
    <sheetDataSet>
      <sheetData sheetId="0">
        <row r="10">
          <cell r="F10">
            <v>740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а ПС КНБ"/>
      <sheetName val="4 МФ "/>
      <sheetName val="5 МИР"/>
      <sheetName val="6 МЮ"/>
      <sheetName val="7 МО"/>
      <sheetName val="8 МЗ"/>
      <sheetName val="9 МСХ"/>
      <sheetName val="10 МЭ"/>
      <sheetName val="11 МОН"/>
      <sheetName val="12 МКС"/>
      <sheetName val="13 МНЭ"/>
      <sheetName val="14 Местн.исп.органы"/>
      <sheetName val="15 НБ"/>
      <sheetName val="16 АДГС"/>
      <sheetName val="17 МТиСЗН"/>
      <sheetName val="18 МИК"/>
      <sheetName val="19 МДРГО"/>
      <sheetName val="20 МОиАП"/>
      <sheetName val="женщины"/>
      <sheetName val="ДГД"/>
      <sheetName val="КРЕМ"/>
      <sheetName val="КЖКХиУЗР"/>
      <sheetName val="КЗПП"/>
      <sheetName val="КЧС"/>
      <sheetName val="МВД без КЧС"/>
      <sheetName val="Видео фиксация"/>
      <sheetName val="ЕРАП"/>
      <sheetName val="ИП"/>
      <sheetName val="юр.лица"/>
    </sheetNames>
    <sheetDataSet>
      <sheetData sheetId="0">
        <row r="11">
          <cell r="D11">
            <v>387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а ПС КНБ"/>
      <sheetName val="4 МФ "/>
      <sheetName val="5 МИР"/>
      <sheetName val="6 МЮ"/>
      <sheetName val="7 МО"/>
      <sheetName val="8 МЗ"/>
      <sheetName val="9 МСХ"/>
      <sheetName val="10 МЭ"/>
      <sheetName val="11 МОН"/>
      <sheetName val="12 МКС"/>
      <sheetName val="13 МНЭ"/>
      <sheetName val="14 Местн.исп.органы"/>
      <sheetName val="15 НБ"/>
      <sheetName val="16 АДГС"/>
      <sheetName val="17 МТиСЗН"/>
      <sheetName val="18 МИК"/>
      <sheetName val="19 МДРГО"/>
      <sheetName val="20 МОиАП"/>
      <sheetName val="женщины"/>
      <sheetName val="ДГД"/>
      <sheetName val="КРЕМ"/>
      <sheetName val="КЖКХиУЗР"/>
      <sheetName val="КЗПП"/>
      <sheetName val="КЧС"/>
      <sheetName val="МВД без КЧС"/>
      <sheetName val="Видео фиксация"/>
      <sheetName val="ЕРАП"/>
      <sheetName val="ИП"/>
      <sheetName val="юр.лица"/>
    </sheetNames>
    <sheetDataSet>
      <sheetData sheetId="0">
        <row r="11">
          <cell r="D11">
            <v>328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а ПС КНБ"/>
      <sheetName val="4 МФ "/>
      <sheetName val="5 МИР"/>
      <sheetName val="6 МЮ"/>
      <sheetName val="7 МО"/>
      <sheetName val="8 МЗ"/>
      <sheetName val="9 МСХ"/>
      <sheetName val="10 МЭ"/>
      <sheetName val="11 МОН"/>
      <sheetName val="12 МКС"/>
      <sheetName val="13 МНЭ"/>
      <sheetName val="14 Местн.исп.органы"/>
      <sheetName val="15 НБ"/>
      <sheetName val="16 АДГС"/>
      <sheetName val="17 МТиСЗН"/>
      <sheetName val="18 МИК"/>
      <sheetName val="19 МДРГО"/>
      <sheetName val="20 МОиАП"/>
      <sheetName val="женщины"/>
      <sheetName val="ДГД"/>
      <sheetName val="КРЕМ"/>
      <sheetName val="КЖКХиУЗР"/>
      <sheetName val="КЗПП"/>
      <sheetName val="КЧС"/>
      <sheetName val="МВД без КЧС"/>
      <sheetName val="Видео фиксация"/>
      <sheetName val="ЕРАП"/>
      <sheetName val="ИП"/>
      <sheetName val="юр.лица"/>
    </sheetNames>
    <sheetDataSet>
      <sheetData sheetId="0">
        <row r="11">
          <cell r="D11">
            <v>711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а ПС КНБ"/>
      <sheetName val="4 МФ "/>
      <sheetName val="5 МИР"/>
      <sheetName val="6 МЮ"/>
      <sheetName val="7 МО"/>
      <sheetName val="8 МЗ"/>
      <sheetName val="9 МСХ"/>
      <sheetName val="10 МЭ"/>
      <sheetName val="11 МОН"/>
      <sheetName val="12 МКС"/>
      <sheetName val="13 МНЭ"/>
      <sheetName val="14 Местн.исп.органы"/>
      <sheetName val="15 НБ"/>
      <sheetName val="16 АДГС"/>
      <sheetName val="17 МТиСЗН"/>
      <sheetName val="18 МИК"/>
      <sheetName val="19 МДРГО"/>
      <sheetName val="20 МОиАП"/>
      <sheetName val="женщины"/>
      <sheetName val="ДГД"/>
      <sheetName val="КРЕМ"/>
      <sheetName val="КЖКХиУЗР"/>
      <sheetName val="КЗПП"/>
      <sheetName val="КЧС"/>
      <sheetName val="МВД без КЧС"/>
      <sheetName val="Видео фиксация"/>
      <sheetName val="ЕРАП"/>
      <sheetName val="ИП"/>
      <sheetName val="юр.лица"/>
    </sheetNames>
    <sheetDataSet>
      <sheetData sheetId="0">
        <row r="11">
          <cell r="D11">
            <v>164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а ПС КНБ"/>
      <sheetName val="4 МФ "/>
      <sheetName val="5 МИР"/>
      <sheetName val="6 МЮ"/>
      <sheetName val="7 МО"/>
      <sheetName val="8 МЗ"/>
      <sheetName val="9 МСХ"/>
      <sheetName val="10 МЭ"/>
      <sheetName val="11 МОН"/>
      <sheetName val="12 МКС"/>
      <sheetName val="13 МНЭ"/>
      <sheetName val="14 Местн.исп.органы"/>
      <sheetName val="15 НБ"/>
      <sheetName val="16 АДГС"/>
      <sheetName val="17 МТиСЗН"/>
      <sheetName val="18 МИК"/>
      <sheetName val="19 МДРГО"/>
      <sheetName val="20 МОиАП"/>
      <sheetName val="женщины"/>
      <sheetName val="ДГД"/>
      <sheetName val="КРЕМ"/>
      <sheetName val="КЖКХиУЗР"/>
      <sheetName val="КЗПП"/>
      <sheetName val="КЧС"/>
      <sheetName val="МВД без КЧС"/>
      <sheetName val="Видео фиксация"/>
      <sheetName val="ЕРАП"/>
      <sheetName val="ИП"/>
      <sheetName val="юр.лица"/>
    </sheetNames>
    <sheetDataSet>
      <sheetData sheetId="0">
        <row r="11">
          <cell r="D11">
            <v>1008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а ПС КНБ"/>
      <sheetName val="4 МФ "/>
      <sheetName val="5 МИР"/>
      <sheetName val="6 МЮ"/>
      <sheetName val="7 МО"/>
      <sheetName val="8 МЗ"/>
      <sheetName val="9 МСХ"/>
      <sheetName val="10 МЭ"/>
      <sheetName val="11 МОН"/>
      <sheetName val="12 МКС"/>
      <sheetName val="13 МНЭ"/>
      <sheetName val="14 Местн.исп.органы"/>
      <sheetName val="15 НБ"/>
      <sheetName val="16 АДГС"/>
      <sheetName val="17 МТиСЗН"/>
      <sheetName val="18 МИК"/>
      <sheetName val="19 МДРГО"/>
      <sheetName val="20 МОиАП"/>
      <sheetName val="женщины"/>
      <sheetName val="ДГД"/>
      <sheetName val="КРЕМ"/>
      <sheetName val="КЖКХиУЗР"/>
      <sheetName val="КЗПП"/>
      <sheetName val="КЧС"/>
      <sheetName val="МВД без КЧС"/>
      <sheetName val="Видео фиксация"/>
      <sheetName val="ЕРАП"/>
      <sheetName val="ИП"/>
      <sheetName val="юр.лица"/>
    </sheetNames>
    <sheetDataSet>
      <sheetData sheetId="0">
        <row r="11">
          <cell r="D11">
            <v>353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а ПС КНБ"/>
      <sheetName val="4 МФ "/>
      <sheetName val="5 МИР"/>
      <sheetName val="6 МЮ"/>
      <sheetName val="7 МО"/>
      <sheetName val="8 МЗ"/>
      <sheetName val="9 МСХ"/>
      <sheetName val="10 МЭ"/>
      <sheetName val="11 МОН"/>
      <sheetName val="12 МКС"/>
      <sheetName val="13 МНЭ"/>
      <sheetName val="14 Местн.исп.органы"/>
      <sheetName val="15 НБ"/>
      <sheetName val="16 АДГС"/>
      <sheetName val="17 МТиСЗН"/>
      <sheetName val="18 МИК"/>
      <sheetName val="19 МДРГО"/>
      <sheetName val="20 МОиАП"/>
      <sheetName val="женщины"/>
      <sheetName val="ДГД"/>
      <sheetName val="КРЕМ"/>
      <sheetName val="КЖКХиУЗР"/>
      <sheetName val="КЗПП"/>
      <sheetName val="КЧС"/>
      <sheetName val="МВД без КЧС"/>
      <sheetName val="Видео фиксация"/>
      <sheetName val="ЕРАП"/>
      <sheetName val="ИП"/>
      <sheetName val="юр.лица"/>
    </sheetNames>
    <sheetDataSet>
      <sheetData sheetId="0">
        <row r="11">
          <cell r="D11">
            <v>313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а ПС КНБ"/>
      <sheetName val="4 МФ "/>
      <sheetName val="5 МИР"/>
      <sheetName val="6 МЮ"/>
      <sheetName val="7 МО"/>
      <sheetName val="8 МЗ"/>
      <sheetName val="9 МСХ"/>
      <sheetName val="10 МЭ"/>
      <sheetName val="11 МОН"/>
      <sheetName val="12 МКС"/>
      <sheetName val="13 МНЭ"/>
      <sheetName val="14 Местн.исп.органы"/>
      <sheetName val="15 НБ"/>
      <sheetName val="16 АДГС"/>
      <sheetName val="17 МТиСЗН"/>
      <sheetName val="18 МИК"/>
      <sheetName val="19 МДРГО"/>
      <sheetName val="20 МОиАП"/>
      <sheetName val="женщины"/>
      <sheetName val="ДГД"/>
      <sheetName val="КРЕМ"/>
      <sheetName val="КЖКХиУЗР"/>
      <sheetName val="КЗПП"/>
      <sheetName val="КЧС"/>
      <sheetName val="МВД без КЧС"/>
      <sheetName val="Видео фиксация"/>
      <sheetName val="ЕРАП"/>
      <sheetName val="ИП"/>
      <sheetName val="юр.лица"/>
    </sheetNames>
    <sheetDataSet>
      <sheetData sheetId="0">
        <row r="11">
          <cell r="D11">
            <v>760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а ПС КНБ"/>
      <sheetName val="4 МФ "/>
      <sheetName val="5 МИР"/>
      <sheetName val="6 МЮ"/>
      <sheetName val="7 МО"/>
      <sheetName val="8 МЗ"/>
      <sheetName val="9 МСХ"/>
      <sheetName val="10 МЭ"/>
      <sheetName val="11 МОН"/>
      <sheetName val="12 МКС"/>
      <sheetName val="13 МНЭ"/>
      <sheetName val="14 Местн.исп.органы"/>
      <sheetName val="15 НБ"/>
      <sheetName val="16 АДГС"/>
      <sheetName val="17 МТиСЗН"/>
      <sheetName val="18 МИК"/>
      <sheetName val="19 МДРГО"/>
      <sheetName val="20 МОиАП"/>
      <sheetName val="женщины"/>
      <sheetName val="ДГД"/>
      <sheetName val="КРЕМ"/>
      <sheetName val="КЖКХиУЗР"/>
      <sheetName val="КЗПП"/>
      <sheetName val="КЧС"/>
      <sheetName val="МВД без КЧС"/>
      <sheetName val="Видео фиксация"/>
      <sheetName val="ЕРАП"/>
      <sheetName val="ИП"/>
      <sheetName val="юр.лица"/>
    </sheetNames>
    <sheetDataSet>
      <sheetData sheetId="0">
        <row r="11">
          <cell r="D11">
            <v>614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а ПС КНБ"/>
      <sheetName val="4 МФ "/>
      <sheetName val="5 МИР"/>
      <sheetName val="6 МЮ"/>
      <sheetName val="7 МО"/>
      <sheetName val="8 МЗ"/>
      <sheetName val="9 МСХ"/>
      <sheetName val="10 МЭ"/>
      <sheetName val="11 МОН"/>
      <sheetName val="12 МКС"/>
      <sheetName val="13 МНЭ"/>
      <sheetName val="14 Местн.исп.органы"/>
      <sheetName val="15 НБ"/>
      <sheetName val="16 АДГС"/>
      <sheetName val="17 МТиСЗН"/>
      <sheetName val="18 МИК"/>
      <sheetName val="19 МДРГО"/>
      <sheetName val="20 МОиАП"/>
      <sheetName val="женщины"/>
      <sheetName val="ДГД"/>
      <sheetName val="КРЕМ"/>
      <sheetName val="КЖКХиУЗР"/>
      <sheetName val="КЗПП"/>
      <sheetName val="КЧС"/>
      <sheetName val="МВД без КЧС"/>
      <sheetName val="Видео фиксация"/>
      <sheetName val="ЕРАП"/>
      <sheetName val="ИП"/>
      <sheetName val="юр.лица"/>
    </sheetNames>
    <sheetDataSet>
      <sheetData sheetId="0">
        <row r="11">
          <cell r="D11">
            <v>273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 а ПС КНБ"/>
      <sheetName val="4 МФ"/>
      <sheetName val="5 МИР"/>
      <sheetName val="6 МЮ"/>
      <sheetName val="7 МО"/>
      <sheetName val="8 МЗиСР"/>
      <sheetName val="9 МСХ"/>
      <sheetName val="10 МЭ"/>
      <sheetName val="11 МОН"/>
      <sheetName val="12 МКС"/>
      <sheetName val="13 МНЭ"/>
      <sheetName val="14 Местные исп.органы"/>
      <sheetName val="15 НБ"/>
      <sheetName val="женщины"/>
      <sheetName val="16 АГДиПК"/>
      <sheetName val="ДГД"/>
      <sheetName val="КРЕМ"/>
      <sheetName val="ЖКХиУЗ"/>
      <sheetName val="КЗПП"/>
      <sheetName val="КЧС МВД"/>
      <sheetName val="МВД за искл.КЧС"/>
    </sheetNames>
    <sheetDataSet>
      <sheetData sheetId="0">
        <row r="10">
          <cell r="F10">
            <v>1817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а ПС КНБ"/>
      <sheetName val="4 МФ "/>
      <sheetName val="5 МИР"/>
      <sheetName val="6 МЮ"/>
      <sheetName val="7 МО"/>
      <sheetName val="8 МЗ"/>
      <sheetName val="9 МСХ"/>
      <sheetName val="10 МЭ"/>
      <sheetName val="11 МОН"/>
      <sheetName val="12 МКС"/>
      <sheetName val="13 МНЭ"/>
      <sheetName val="14 Местн.исп.органы"/>
      <sheetName val="15 НБ"/>
      <sheetName val="16 АДГС"/>
      <sheetName val="17 МТиСЗН"/>
      <sheetName val="18 МИК"/>
      <sheetName val="19 МДРГО"/>
      <sheetName val="20 МОиАП"/>
      <sheetName val="женщины"/>
      <sheetName val="ДГД"/>
      <sheetName val="КРЕМ"/>
      <sheetName val="КЖКХиУЗР"/>
      <sheetName val="КЗПП"/>
      <sheetName val="КЧС"/>
      <sheetName val="МВД без КЧС"/>
      <sheetName val="Видео фиксация"/>
      <sheetName val="ЕРАП"/>
      <sheetName val="ИП"/>
      <sheetName val="юр.лица"/>
    </sheetNames>
    <sheetDataSet>
      <sheetData sheetId="0">
        <row r="11">
          <cell r="D11">
            <v>360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а ПС КНБ"/>
      <sheetName val="4 МФ "/>
      <sheetName val="5 МИР"/>
      <sheetName val="6 МЮ"/>
      <sheetName val="7 МО"/>
      <sheetName val="8 МЗ"/>
      <sheetName val="9 МСХ"/>
      <sheetName val="10 МЭ"/>
      <sheetName val="11 МОН"/>
      <sheetName val="12 МКС"/>
      <sheetName val="13 МНЭ"/>
      <sheetName val="14 Местн.исп.органы"/>
      <sheetName val="15 НБ"/>
      <sheetName val="16 АДГС"/>
      <sheetName val="17 МТиСЗН"/>
      <sheetName val="18 МИК"/>
      <sheetName val="19 МДРГО"/>
      <sheetName val="20 МОиАП"/>
      <sheetName val="женщины"/>
      <sheetName val="ДГД"/>
      <sheetName val="КРЕМ"/>
      <sheetName val="КЖКХиУЗР"/>
      <sheetName val="КЗПП"/>
      <sheetName val="КЧС"/>
      <sheetName val="МВД без КЧС"/>
      <sheetName val="Видео фиксация"/>
      <sheetName val="ЕРАП"/>
      <sheetName val="ИП"/>
      <sheetName val="юр.лица"/>
    </sheetNames>
    <sheetDataSet>
      <sheetData sheetId="0">
        <row r="11">
          <cell r="D11">
            <v>433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а ПС КНБ"/>
      <sheetName val="4 МФ "/>
      <sheetName val="5 МИР"/>
      <sheetName val="6 МЮ"/>
      <sheetName val="7 МО"/>
      <sheetName val="8 МЗ"/>
      <sheetName val="9 МСХ"/>
      <sheetName val="10 МЭ"/>
      <sheetName val="11 МОН"/>
      <sheetName val="12 МКС"/>
      <sheetName val="13 МНЭ"/>
      <sheetName val="14 Местн.исп.органы"/>
      <sheetName val="15 НБ"/>
      <sheetName val="16 АДГС"/>
      <sheetName val="17 МТиСЗН"/>
      <sheetName val="18 МИК"/>
      <sheetName val="19 МДРГО"/>
      <sheetName val="20 МОиАП"/>
      <sheetName val="женщины"/>
      <sheetName val="ДГД"/>
      <sheetName val="КРЕМ"/>
      <sheetName val="КЖКХиУЗР"/>
      <sheetName val="КЗПП"/>
      <sheetName val="КЧС"/>
      <sheetName val="МВД без КЧС"/>
      <sheetName val="Видео фиксация"/>
      <sheetName val="ЕРАП"/>
      <sheetName val="ИП"/>
      <sheetName val="юр.лица"/>
    </sheetNames>
    <sheetDataSet>
      <sheetData sheetId="0">
        <row r="11">
          <cell r="D11">
            <v>323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а ПС КНБ"/>
      <sheetName val="4 МФ "/>
      <sheetName val="5 МИР"/>
      <sheetName val="6 МЮ"/>
      <sheetName val="7 МО"/>
      <sheetName val="8 МЗ"/>
      <sheetName val="9 МСХ"/>
      <sheetName val="10 МЭ"/>
      <sheetName val="11 МОН"/>
      <sheetName val="12 МКС"/>
      <sheetName val="13 МНЭ"/>
      <sheetName val="14 Местн.исп.органы"/>
      <sheetName val="15 НБ"/>
      <sheetName val="16 АДГС"/>
      <sheetName val="17 МТиСЗН"/>
      <sheetName val="18 МИК"/>
      <sheetName val="19 МДРГО"/>
      <sheetName val="20 МОиАП"/>
      <sheetName val="женщины"/>
      <sheetName val="ДГД"/>
      <sheetName val="КРЕМ"/>
      <sheetName val="КЖКХиУЗР"/>
      <sheetName val="КЗПП"/>
      <sheetName val="КЧС"/>
      <sheetName val="МВД без КЧС"/>
      <sheetName val="Видео фиксация"/>
      <sheetName val="ЕРАП"/>
      <sheetName val="ИП"/>
      <sheetName val="юр.лица"/>
    </sheetNames>
    <sheetDataSet>
      <sheetData sheetId="0">
        <row r="11">
          <cell r="D11">
            <v>1061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а ПС КНБ"/>
      <sheetName val="4 МФ "/>
      <sheetName val="5 МИР"/>
      <sheetName val="6 МЮ"/>
      <sheetName val="7 МО"/>
      <sheetName val="8 МЗ"/>
      <sheetName val="9 МСХ"/>
      <sheetName val="10 МЭ"/>
      <sheetName val="11 МОН"/>
      <sheetName val="12 МКС"/>
      <sheetName val="13 МНЭ"/>
      <sheetName val="14 Местн.исп.органы"/>
      <sheetName val="15 НБ"/>
      <sheetName val="16 АДГС"/>
      <sheetName val="17 МТиСЗН"/>
      <sheetName val="18 МИК"/>
      <sheetName val="19 МДРГО"/>
      <sheetName val="20 МОиАП"/>
      <sheetName val="женщины"/>
      <sheetName val="ДГД"/>
      <sheetName val="КРЕМ"/>
      <sheetName val="КЖКХиУЗР"/>
      <sheetName val="КЗПП"/>
      <sheetName val="КЧС"/>
      <sheetName val="МВД без КЧС"/>
      <sheetName val="Видео фиксация"/>
      <sheetName val="ЕРАП"/>
      <sheetName val="ИП"/>
      <sheetName val="юр.лица"/>
      <sheetName val="малый бизнес"/>
      <sheetName val="средний бизнес"/>
      <sheetName val="крупный бизнес"/>
      <sheetName val="21 Прокуратура"/>
    </sheetNames>
    <definedNames>
      <definedName name="SUB1004113261" refersTo="='Свод'!$D$12" sheetId="0"/>
    </definedNames>
    <sheetDataSet>
      <sheetData sheetId="0">
        <row r="12">
          <cell r="D12">
            <v>5800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а ПС КНБ"/>
      <sheetName val="4 МФ "/>
      <sheetName val="5 МИР"/>
      <sheetName val="6 МЮ"/>
      <sheetName val="7 МО"/>
      <sheetName val="8 МЗ"/>
      <sheetName val="9 МСХ"/>
      <sheetName val="10 МЭ"/>
      <sheetName val="11 МОН"/>
      <sheetName val="12 МКС"/>
      <sheetName val="13 МНЭ"/>
      <sheetName val="14 Местн.исп.органы"/>
      <sheetName val="15 НБ"/>
      <sheetName val="16 АДГС"/>
      <sheetName val="17 МТиСЗН"/>
      <sheetName val="18 МИК"/>
      <sheetName val="19 МДРГО"/>
      <sheetName val="20 МОиАП"/>
      <sheetName val="женщины"/>
      <sheetName val="ДГД"/>
      <sheetName val="КРЕМ"/>
      <sheetName val="КЖКХиУЗР"/>
      <sheetName val="КЗПП"/>
      <sheetName val="КЧС"/>
      <sheetName val="МВД без КЧС"/>
      <sheetName val="Видео фиксация"/>
      <sheetName val="ЕРАП"/>
      <sheetName val="ИП"/>
      <sheetName val="юр.лица"/>
      <sheetName val="малый бизнес"/>
      <sheetName val="средний бизнес"/>
      <sheetName val="крупный бизнес"/>
      <sheetName val="21 Прокуратура"/>
    </sheetNames>
    <definedNames>
      <definedName name="SUB1004113261" refersTo="='Свод'!$D$12" sheetId="0"/>
    </definedNames>
    <sheetDataSet>
      <sheetData sheetId="0">
        <row r="12">
          <cell r="D12">
            <v>151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а ПС КНБ"/>
      <sheetName val="4 МФ "/>
      <sheetName val="5 МИР"/>
      <sheetName val="6 МЮ"/>
      <sheetName val="7 МО"/>
      <sheetName val="8 МЗ"/>
      <sheetName val="9 МСХ"/>
      <sheetName val="10 МЭ"/>
      <sheetName val="11 МОН"/>
      <sheetName val="12 МКС"/>
      <sheetName val="13 МНЭ"/>
      <sheetName val="14 Местн.исп.органы"/>
      <sheetName val="15 НБ"/>
      <sheetName val="16 АДГС"/>
      <sheetName val="17 МТиСЗН"/>
      <sheetName val="18 МИК"/>
      <sheetName val="19 МДРГО"/>
      <sheetName val="20 МОиАП"/>
      <sheetName val="женщины"/>
      <sheetName val="ДГД"/>
      <sheetName val="КРЕМ"/>
      <sheetName val="КЖКХиУЗР"/>
      <sheetName val="КЗПП"/>
      <sheetName val="КЧС"/>
      <sheetName val="МВД без КЧС"/>
      <sheetName val="Видео фиксация"/>
      <sheetName val="ЕРАП"/>
      <sheetName val="ИП"/>
      <sheetName val="юр.лица"/>
      <sheetName val="малый бизнес"/>
      <sheetName val="средний бизнес"/>
      <sheetName val="крупный бизнес"/>
      <sheetName val="21 Прокуратура"/>
    </sheetNames>
    <definedNames>
      <definedName name="SUB1004113261" refersTo="='Свод'!$D$12" sheetId="0"/>
    </definedNames>
    <sheetDataSet>
      <sheetData sheetId="0">
        <row r="12">
          <cell r="D12">
            <v>220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а ПС КНБ"/>
      <sheetName val="4 МФ "/>
      <sheetName val="5 МИР"/>
      <sheetName val="6 МЮ"/>
      <sheetName val="7 МО"/>
      <sheetName val="8 МЗ"/>
      <sheetName val="9 МСХ"/>
      <sheetName val="10 МЭ"/>
      <sheetName val="11 МОН"/>
      <sheetName val="12 МКС"/>
      <sheetName val="13 МНЭ"/>
      <sheetName val="14 Местн.исп.органы"/>
      <sheetName val="15 НБ"/>
      <sheetName val="16 АДГС"/>
      <sheetName val="17 МТиСЗН"/>
      <sheetName val="18 МИК"/>
      <sheetName val="19 МДРГО"/>
      <sheetName val="20 МОиАП"/>
      <sheetName val="женщины"/>
      <sheetName val="ДГД"/>
      <sheetName val="КРЕМ"/>
      <sheetName val="КЖКХиУЗР"/>
      <sheetName val="КЗПП"/>
      <sheetName val="КЧС"/>
      <sheetName val="МВД без КЧС"/>
      <sheetName val="Видео фиксация"/>
      <sheetName val="ЕРАП"/>
      <sheetName val="ИП"/>
      <sheetName val="юр.лица"/>
      <sheetName val="малый бизнес"/>
      <sheetName val="средний бизнес"/>
      <sheetName val="крупный бизнес"/>
      <sheetName val="21 Прокуратура"/>
    </sheetNames>
    <definedNames>
      <definedName name="SUB1004113261" refersTo="='Свод'!$D$12" sheetId="0"/>
    </definedNames>
    <sheetDataSet>
      <sheetData sheetId="0">
        <row r="12">
          <cell r="D12">
            <v>269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а ПС КНБ"/>
      <sheetName val="4 МФ "/>
      <sheetName val="5 МИР"/>
      <sheetName val="6 МЮ"/>
      <sheetName val="7 МО"/>
      <sheetName val="8 МЗ"/>
      <sheetName val="9 МСХ"/>
      <sheetName val="10 МЭ"/>
      <sheetName val="11 МОН"/>
      <sheetName val="12 МКС"/>
      <sheetName val="13 МНЭ"/>
      <sheetName val="14 Местн.исп.органы"/>
      <sheetName val="15 НБ"/>
      <sheetName val="16 АДГС"/>
      <sheetName val="17 МТиСЗН"/>
      <sheetName val="18 МИК"/>
      <sheetName val="19 МДРГО"/>
      <sheetName val="20 МОиАП"/>
      <sheetName val="женщины"/>
      <sheetName val="ДГД"/>
      <sheetName val="КРЕМ"/>
      <sheetName val="КЖКХиУЗР"/>
      <sheetName val="КЗПП"/>
      <sheetName val="КЧС"/>
      <sheetName val="МВД без КЧС"/>
      <sheetName val="Видео фиксация"/>
      <sheetName val="ЕРАП"/>
      <sheetName val="ИП"/>
      <sheetName val="юр.лица"/>
      <sheetName val="малый бизнес"/>
      <sheetName val="средний бизнес"/>
      <sheetName val="крупный бизнес"/>
      <sheetName val="21 Прокуратура"/>
    </sheetNames>
    <definedNames>
      <definedName name="SUB1004113261" refersTo="='Свод'!$D$12" sheetId="0"/>
    </definedNames>
    <sheetDataSet>
      <sheetData sheetId="0">
        <row r="12">
          <cell r="D12">
            <v>680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а ПС КНБ"/>
      <sheetName val="4 МФ "/>
      <sheetName val="5 МИР"/>
      <sheetName val="6 МЮ"/>
      <sheetName val="7 МО"/>
      <sheetName val="8 МЗ"/>
      <sheetName val="9 МСХ"/>
      <sheetName val="10 МЭ"/>
      <sheetName val="11 МОН"/>
      <sheetName val="12 МКС"/>
      <sheetName val="13 МНЭ"/>
      <sheetName val="14 Местн.исп.органы"/>
      <sheetName val="15 НБ"/>
      <sheetName val="16 АДГС"/>
      <sheetName val="17 МТиСЗН"/>
      <sheetName val="18 МИК"/>
      <sheetName val="19 МДРГО"/>
      <sheetName val="20 МОиАП"/>
      <sheetName val="женщины"/>
      <sheetName val="ДГД"/>
      <sheetName val="КРЕМ"/>
      <sheetName val="КЖКХиУЗР"/>
      <sheetName val="КЗПП"/>
      <sheetName val="КЧС"/>
      <sheetName val="МВД без КЧС"/>
      <sheetName val="Видео фиксация"/>
      <sheetName val="ЕРАП"/>
      <sheetName val="ИП"/>
      <sheetName val="юр.лица"/>
      <sheetName val="малый бизнес"/>
      <sheetName val="средний бизнес"/>
      <sheetName val="крупный бизнес"/>
      <sheetName val="21 Прокуратура"/>
    </sheetNames>
    <definedNames>
      <definedName name="SUB1004113261" refersTo="='Свод'!$D$12" sheetId="0"/>
    </definedNames>
    <sheetDataSet>
      <sheetData sheetId="0">
        <row r="12">
          <cell r="D12">
            <v>1218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 а ПС КНБ"/>
      <sheetName val="4 МФ"/>
      <sheetName val="5 МИР"/>
      <sheetName val="6 МЮ"/>
      <sheetName val="7 МО"/>
      <sheetName val="8 МЗиСР"/>
      <sheetName val="9 МСХ"/>
      <sheetName val="10 МЭ"/>
      <sheetName val="11 МОН"/>
      <sheetName val="12 МКС"/>
      <sheetName val="13 МНЭ"/>
      <sheetName val="14 Местные исп.органы"/>
      <sheetName val="15 НБ"/>
      <sheetName val="женщины"/>
      <sheetName val="16 АГДиПК"/>
      <sheetName val="ДГД"/>
      <sheetName val="КРЕМ"/>
      <sheetName val="ЖКХиУЗ"/>
      <sheetName val="КЗПП"/>
      <sheetName val="КЧС МВД"/>
      <sheetName val="МВД за искл.КЧС"/>
    </sheetNames>
    <sheetDataSet>
      <sheetData sheetId="0">
        <row r="10">
          <cell r="F10">
            <v>1653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а ПС КНБ"/>
      <sheetName val="4 МФ "/>
      <sheetName val="5 МИР"/>
      <sheetName val="6 МЮ"/>
      <sheetName val="7 МО"/>
      <sheetName val="8 МЗ"/>
      <sheetName val="9 МСХ"/>
      <sheetName val="10 МЭ"/>
      <sheetName val="11 МОН"/>
      <sheetName val="12 МКС"/>
      <sheetName val="13 МНЭ"/>
      <sheetName val="14 Местн.исп.органы"/>
      <sheetName val="15 НБ"/>
      <sheetName val="16 АДГС"/>
      <sheetName val="17 МТиСЗН"/>
      <sheetName val="18 МИК"/>
      <sheetName val="19 МДРГО"/>
      <sheetName val="20 МОиАП"/>
      <sheetName val="женщины"/>
      <sheetName val="ДГД"/>
      <sheetName val="КРЕМ"/>
      <sheetName val="КЖКХиУЗР"/>
      <sheetName val="КЗПП"/>
      <sheetName val="КЧС"/>
      <sheetName val="МВД без КЧС"/>
      <sheetName val="Видео фиксация"/>
      <sheetName val="ЕРАП"/>
      <sheetName val="ИП"/>
      <sheetName val="юр.лица"/>
      <sheetName val="малый бизнес"/>
      <sheetName val="средний бизнес"/>
      <sheetName val="крупный бизнес"/>
      <sheetName val="21 Прокуратура"/>
    </sheetNames>
    <definedNames>
      <definedName name="SUB1004113261" refersTo="='Свод'!$D$12" sheetId="0"/>
    </definedNames>
    <sheetDataSet>
      <sheetData sheetId="0">
        <row r="12">
          <cell r="D12">
            <v>200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а ПС КНБ"/>
      <sheetName val="4 МФ "/>
      <sheetName val="5 МИР"/>
      <sheetName val="6 МЮ"/>
      <sheetName val="7 МО"/>
      <sheetName val="8 МЗ"/>
      <sheetName val="9 МСХ"/>
      <sheetName val="10 МЭ"/>
      <sheetName val="11 МОН"/>
      <sheetName val="12 МКС"/>
      <sheetName val="13 МНЭ"/>
      <sheetName val="14 Местн.исп.органы"/>
      <sheetName val="15 НБ"/>
      <sheetName val="16 АДГС"/>
      <sheetName val="17 МТиСЗН"/>
      <sheetName val="18 МИК"/>
      <sheetName val="19 МДРГО"/>
      <sheetName val="20 МОиАП"/>
      <sheetName val="женщины"/>
      <sheetName val="ДГД"/>
      <sheetName val="КРЕМ"/>
      <sheetName val="КЖКХиУЗР"/>
      <sheetName val="КЗПП"/>
      <sheetName val="КЧС"/>
      <sheetName val="МВД без КЧС"/>
      <sheetName val="Видео фиксация"/>
      <sheetName val="ЕРАП"/>
      <sheetName val="ИП"/>
      <sheetName val="юр.лица"/>
      <sheetName val="малый бизнес"/>
      <sheetName val="средний бизнес"/>
      <sheetName val="крупный бизнес"/>
      <sheetName val="21 Прокуратура"/>
    </sheetNames>
    <definedNames>
      <definedName name="SUB1004113261" refersTo="='Свод'!$D$12" sheetId="0"/>
    </definedNames>
    <sheetDataSet>
      <sheetData sheetId="0">
        <row r="12">
          <cell r="D12">
            <v>402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а ПС КНБ"/>
      <sheetName val="4 МФ "/>
      <sheetName val="5 МИР"/>
      <sheetName val="6 МЮ"/>
      <sheetName val="7 МО"/>
      <sheetName val="8 МЗ"/>
      <sheetName val="9 МСХ"/>
      <sheetName val="10 МЭ"/>
      <sheetName val="11 МОН"/>
      <sheetName val="12 МКС"/>
      <sheetName val="13 МНЭ"/>
      <sheetName val="14 Местн.исп.органы"/>
      <sheetName val="15 НБ"/>
      <sheetName val="16 АДГС"/>
      <sheetName val="17 МТиСЗН"/>
      <sheetName val="18 МИК"/>
      <sheetName val="19 МДРГО"/>
      <sheetName val="20 МОиАП"/>
      <sheetName val="женщины"/>
      <sheetName val="ДГД"/>
      <sheetName val="КРЕМ"/>
      <sheetName val="КЖКХиУЗР"/>
      <sheetName val="КЗПП"/>
      <sheetName val="КЧС"/>
      <sheetName val="МВД без КЧС"/>
      <sheetName val="Видео фиксация"/>
      <sheetName val="ЕРАП"/>
      <sheetName val="ИП"/>
      <sheetName val="юр.лица"/>
      <sheetName val="малый бизнес"/>
      <sheetName val="средний бизнес"/>
      <sheetName val="крупный бизнес"/>
      <sheetName val="21 Прокуратура"/>
    </sheetNames>
    <definedNames>
      <definedName name="SUB1004113261" refersTo="='Свод'!$D$12" sheetId="0"/>
    </definedNames>
    <sheetDataSet>
      <sheetData sheetId="0">
        <row r="12">
          <cell r="D12">
            <v>360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а ПС КНБ"/>
      <sheetName val="4 МФ "/>
      <sheetName val="5 МИР"/>
      <sheetName val="6 МЮ"/>
      <sheetName val="7 МО"/>
      <sheetName val="8 МЗ"/>
      <sheetName val="9 МСХ"/>
      <sheetName val="10 МЭ"/>
      <sheetName val="11 МОН"/>
      <sheetName val="12 МКС"/>
      <sheetName val="13 МНЭ"/>
      <sheetName val="14 Местн.исп.органы"/>
      <sheetName val="15 НБ"/>
      <sheetName val="16 АДГС"/>
      <sheetName val="17 МТиСЗН"/>
      <sheetName val="18 МИК"/>
      <sheetName val="19 МДРГО"/>
      <sheetName val="20 МОиАП"/>
      <sheetName val="женщины"/>
      <sheetName val="ДГД"/>
      <sheetName val="КРЕМ"/>
      <sheetName val="КЖКХиУЗР"/>
      <sheetName val="КЗПП"/>
      <sheetName val="КЧС"/>
      <sheetName val="МВД без КЧС"/>
      <sheetName val="Видео фиксация"/>
      <sheetName val="ЕРАП"/>
      <sheetName val="ИП"/>
      <sheetName val="юр.лица"/>
      <sheetName val="малый бизнес"/>
      <sheetName val="средний бизнес"/>
      <sheetName val="крупный бизнес"/>
      <sheetName val="21 Прокуратура"/>
    </sheetNames>
    <definedNames>
      <definedName name="SUB1004113261" refersTo="='Свод'!$D$12" sheetId="0"/>
    </definedNames>
    <sheetDataSet>
      <sheetData sheetId="0">
        <row r="12">
          <cell r="D12">
            <v>342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а ПС КНБ"/>
      <sheetName val="4 МФ "/>
      <sheetName val="5 МИР"/>
      <sheetName val="6 МЮ"/>
      <sheetName val="7 МО"/>
      <sheetName val="8 МЗ"/>
      <sheetName val="9 МСХ"/>
      <sheetName val="10 МЭ"/>
      <sheetName val="11 МОН"/>
      <sheetName val="12 МКС"/>
      <sheetName val="13 МНЭ"/>
      <sheetName val="14 Местн.исп.органы"/>
      <sheetName val="15 НБ"/>
      <sheetName val="16 АДГС"/>
      <sheetName val="17 МТиСЗН"/>
      <sheetName val="18 МИК"/>
      <sheetName val="19 МДРГО"/>
      <sheetName val="20 МОиАП"/>
      <sheetName val="женщины"/>
      <sheetName val="ДГД"/>
      <sheetName val="КРЕМ"/>
      <sheetName val="КЖКХиУЗР"/>
      <sheetName val="КЗПП"/>
      <sheetName val="КЧС"/>
      <sheetName val="МВД без КЧС"/>
      <sheetName val="Видео фиксация"/>
      <sheetName val="ЕРАП"/>
      <sheetName val="ИП"/>
      <sheetName val="юр.лица"/>
      <sheetName val="малый бизнес"/>
      <sheetName val="средний бизнес"/>
      <sheetName val="крупный бизнес"/>
      <sheetName val="21 Прокуратура"/>
    </sheetNames>
    <definedNames>
      <definedName name="SUB1004113261" refersTo="='Свод'!$D$12" sheetId="0"/>
    </definedNames>
    <sheetDataSet>
      <sheetData sheetId="0">
        <row r="12">
          <cell r="D12">
            <v>129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а ПС КНБ"/>
      <sheetName val="4 МФ "/>
      <sheetName val="5 МИР"/>
      <sheetName val="6 МЮ"/>
      <sheetName val="7 МО"/>
      <sheetName val="8 МЗ"/>
      <sheetName val="9 МСХ"/>
      <sheetName val="10 МЭ"/>
      <sheetName val="11 МОН"/>
      <sheetName val="12 МКС"/>
      <sheetName val="13 МНЭ"/>
      <sheetName val="14 Местн.исп.органы"/>
      <sheetName val="15 НБ"/>
      <sheetName val="16 АДГС"/>
      <sheetName val="17 МТиСЗН"/>
      <sheetName val="18 МИК"/>
      <sheetName val="19 МДРГО"/>
      <sheetName val="20 МОиАП"/>
      <sheetName val="женщины"/>
      <sheetName val="ДГД"/>
      <sheetName val="КРЕМ"/>
      <sheetName val="КЖКХиУЗР"/>
      <sheetName val="КЗПП"/>
      <sheetName val="КЧС"/>
      <sheetName val="МВД без КЧС"/>
      <sheetName val="Видео фиксация"/>
      <sheetName val="ЕРАП"/>
      <sheetName val="ИП"/>
      <sheetName val="юр.лица"/>
      <sheetName val="малый бизнес"/>
      <sheetName val="средний бизнес"/>
      <sheetName val="крупный бизнес"/>
      <sheetName val="21 Прокуратура"/>
    </sheetNames>
    <definedNames>
      <definedName name="SUB1004113261" refersTo="='Свод'!$D$12" sheetId="0"/>
    </definedNames>
    <sheetDataSet>
      <sheetData sheetId="0">
        <row r="12">
          <cell r="D12">
            <v>324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а ПС КНБ"/>
      <sheetName val="4 МФ "/>
      <sheetName val="5 МИР"/>
      <sheetName val="6 МЮ"/>
      <sheetName val="7 МО"/>
      <sheetName val="8 МЗ"/>
      <sheetName val="9 МСХ"/>
      <sheetName val="10 МЭ"/>
      <sheetName val="11 МОН"/>
      <sheetName val="12 МКС"/>
      <sheetName val="13 МНЭ"/>
      <sheetName val="14 Местн.исп.органы"/>
      <sheetName val="15 НБ"/>
      <sheetName val="16 АДГС"/>
      <sheetName val="17 МТиСЗН"/>
      <sheetName val="18 МИК"/>
      <sheetName val="19 МДРГО"/>
      <sheetName val="20 МОиАП"/>
      <sheetName val="женщины"/>
      <sheetName val="ДГД"/>
      <sheetName val="КРЕМ"/>
      <sheetName val="КЖКХиУЗР"/>
      <sheetName val="КЗПП"/>
      <sheetName val="КЧС"/>
      <sheetName val="МВД без КЧС"/>
      <sheetName val="Видео фиксация"/>
      <sheetName val="ЕРАП"/>
      <sheetName val="ИП"/>
      <sheetName val="юр.лица"/>
      <sheetName val="малый бизнес"/>
      <sheetName val="средний бизнес"/>
      <sheetName val="крупный бизнес"/>
      <sheetName val="21 Прокуратура"/>
    </sheetNames>
    <definedNames>
      <definedName name="SUB1004113261" refersTo="='Свод'!$D$12" sheetId="0"/>
    </definedNames>
    <sheetDataSet>
      <sheetData sheetId="0">
        <row r="12">
          <cell r="D12">
            <v>217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а ПС КНБ"/>
      <sheetName val="4 МФ "/>
      <sheetName val="5 МИР"/>
      <sheetName val="6 МЮ"/>
      <sheetName val="7 МО"/>
      <sheetName val="8 МЗ"/>
      <sheetName val="9 МСХ"/>
      <sheetName val="10 МЭ"/>
      <sheetName val="11 МОН"/>
      <sheetName val="12 МКС"/>
      <sheetName val="13 МНЭ"/>
      <sheetName val="14 Местн.исп.органы"/>
      <sheetName val="15 НБ"/>
      <sheetName val="16 АДГС"/>
      <sheetName val="17 МТиСЗН"/>
      <sheetName val="18 МИК"/>
      <sheetName val="19 МДРГО"/>
      <sheetName val="20 МОиАП"/>
      <sheetName val="женщины"/>
      <sheetName val="ДГД"/>
      <sheetName val="КРЕМ"/>
      <sheetName val="КЖКХиУЗР"/>
      <sheetName val="КЗПП"/>
      <sheetName val="КЧС"/>
      <sheetName val="МВД без КЧС"/>
      <sheetName val="Видео фиксация"/>
      <sheetName val="ЕРАП"/>
      <sheetName val="ИП"/>
      <sheetName val="юр.лица"/>
      <sheetName val="малый бизнес"/>
      <sheetName val="средний бизнес"/>
      <sheetName val="крупный бизнес"/>
      <sheetName val="21 Прокуратура"/>
    </sheetNames>
    <definedNames>
      <definedName name="SUB1004113261" refersTo="='Свод'!$D$12" sheetId="0"/>
    </definedNames>
    <sheetDataSet>
      <sheetData sheetId="0">
        <row r="12">
          <cell r="D12">
            <v>200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а ПС КНБ"/>
      <sheetName val="4 МФ "/>
      <sheetName val="5 МИР"/>
      <sheetName val="6 МЮ"/>
      <sheetName val="7 МО"/>
      <sheetName val="8 МЗ"/>
      <sheetName val="9 МСХ"/>
      <sheetName val="10 МЭ"/>
      <sheetName val="11 МОН"/>
      <sheetName val="12 МКС"/>
      <sheetName val="13 МНЭ"/>
      <sheetName val="14 Местн.исп.органы"/>
      <sheetName val="15 НБ"/>
      <sheetName val="16 АДГС"/>
      <sheetName val="17 МТиСЗН"/>
      <sheetName val="18 МИК"/>
      <sheetName val="19 МДРГО"/>
      <sheetName val="20 МОиАП"/>
      <sheetName val="женщины"/>
      <sheetName val="ДГД"/>
      <sheetName val="КРЕМ"/>
      <sheetName val="КЖКХиУЗР"/>
      <sheetName val="КЗПП"/>
      <sheetName val="КЧС"/>
      <sheetName val="МВД без КЧС"/>
      <sheetName val="Видео фиксация"/>
      <sheetName val="ЕРАП"/>
      <sheetName val="ИП"/>
      <sheetName val="юр.лица"/>
      <sheetName val="малый бизнес"/>
      <sheetName val="средний бизнес"/>
      <sheetName val="крупный бизнес"/>
      <sheetName val="21 Прокуратура"/>
    </sheetNames>
    <definedNames>
      <definedName name="SUB1004113261" refersTo="='Свод'!$D$12" sheetId="0"/>
    </definedNames>
    <sheetDataSet>
      <sheetData sheetId="0">
        <row r="12">
          <cell r="D12">
            <v>184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а ПС КНБ"/>
      <sheetName val="4 МФ "/>
      <sheetName val="5 МИР"/>
      <sheetName val="6 МЮ"/>
      <sheetName val="7 МО"/>
      <sheetName val="8 МЗ"/>
      <sheetName val="9 МСХ"/>
      <sheetName val="10 МЭ"/>
      <sheetName val="11 МОН"/>
      <sheetName val="12 МКС"/>
      <sheetName val="13 МНЭ"/>
      <sheetName val="14 Местн.исп.органы"/>
      <sheetName val="15 НБ"/>
      <sheetName val="16 АДГС"/>
      <sheetName val="17 МТиСЗН"/>
      <sheetName val="18 МИК"/>
      <sheetName val="19 МДРГО"/>
      <sheetName val="20 МОиАП"/>
      <sheetName val="женщины"/>
      <sheetName val="ДГД"/>
      <sheetName val="КРЕМ"/>
      <sheetName val="КЖКХиУЗР"/>
      <sheetName val="КЗПП"/>
      <sheetName val="КЧС"/>
      <sheetName val="МВД без КЧС"/>
      <sheetName val="Видео фиксация"/>
      <sheetName val="ЕРАП"/>
      <sheetName val="ИП"/>
      <sheetName val="юр.лица"/>
      <sheetName val="малый бизнес"/>
      <sheetName val="средний бизнес"/>
      <sheetName val="крупный бизнес"/>
      <sheetName val="21 Прокуратура"/>
    </sheetNames>
    <definedNames>
      <definedName name="SUB1004113261" refersTo="='Свод'!$D$12" sheetId="0"/>
    </definedNames>
    <sheetDataSet>
      <sheetData sheetId="0">
        <row r="12">
          <cell r="D12">
            <v>119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 а ПС КНБ"/>
      <sheetName val="4 МФ"/>
      <sheetName val="5 МИР"/>
      <sheetName val="6 МЮ"/>
      <sheetName val="7 МО"/>
      <sheetName val="8 МЗиСР"/>
      <sheetName val="9 МСХ"/>
      <sheetName val="10 МЭ"/>
      <sheetName val="11 МОН"/>
      <sheetName val="12 МКС"/>
      <sheetName val="13 МНЭ"/>
      <sheetName val="14 Местные исп.органы"/>
      <sheetName val="15 НБ"/>
      <sheetName val="женщины"/>
      <sheetName val="16 АГДиПК"/>
      <sheetName val="ДГД"/>
      <sheetName val="КРЕМ"/>
      <sheetName val="ЖКХиУЗ"/>
      <sheetName val="КЗПП"/>
      <sheetName val="КЧС МВД"/>
      <sheetName val="МВД за искл.КЧС"/>
    </sheetNames>
    <sheetDataSet>
      <sheetData sheetId="0">
        <row r="10">
          <cell r="F10">
            <v>1747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а ПС КНБ"/>
      <sheetName val="4 МФ "/>
      <sheetName val="5 МИР"/>
      <sheetName val="6 МЮ"/>
      <sheetName val="7 МО"/>
      <sheetName val="8 МЗ"/>
      <sheetName val="9 МСХ"/>
      <sheetName val="10 МЭ"/>
      <sheetName val="11 МОН"/>
      <sheetName val="12 МКС"/>
      <sheetName val="13 МНЭ"/>
      <sheetName val="14 Местн.исп.органы"/>
      <sheetName val="15 НБ"/>
      <sheetName val="16 АДГС"/>
      <sheetName val="17 МТиСЗН"/>
      <sheetName val="18 МИК"/>
      <sheetName val="19 МДРГО"/>
      <sheetName val="20 МОиАП"/>
      <sheetName val="женщины"/>
      <sheetName val="ДГД"/>
      <sheetName val="КРЕМ"/>
      <sheetName val="КЖКХиУЗР"/>
      <sheetName val="КЗПП"/>
      <sheetName val="КЧС"/>
      <sheetName val="МВД без КЧС"/>
      <sheetName val="Видео фиксация"/>
      <sheetName val="ЕРАП"/>
      <sheetName val="ИП"/>
      <sheetName val="юр.лица"/>
      <sheetName val="малый бизнес"/>
      <sheetName val="средний бизнес"/>
      <sheetName val="крупный бизнес"/>
      <sheetName val="21 Прокуратура"/>
    </sheetNames>
    <definedNames>
      <definedName name="SUB1004113261" refersTo="='Свод'!$D$12" sheetId="0"/>
    </definedNames>
    <sheetDataSet>
      <sheetData sheetId="0">
        <row r="12">
          <cell r="D12">
            <v>784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а ПС КНБ"/>
      <sheetName val="4 МФ "/>
      <sheetName val="5 МИР"/>
      <sheetName val="6 МЮ"/>
      <sheetName val="7 МО"/>
      <sheetName val="8 МЗ"/>
      <sheetName val="9 МСХ"/>
      <sheetName val="10 МЭ"/>
      <sheetName val="11 МОН"/>
      <sheetName val="12 МКС"/>
      <sheetName val="13 МНЭ"/>
      <sheetName val="14 Местн.исп.органы"/>
      <sheetName val="15 НБ"/>
      <sheetName val="16 АДГС"/>
      <sheetName val="17 МТиСЗН"/>
      <sheetName val="18 МИК"/>
      <sheetName val="19 МДРГО"/>
      <sheetName val="20 МОиАП"/>
      <sheetName val="женщины"/>
      <sheetName val="ДГД"/>
      <sheetName val="КРЕМ"/>
      <sheetName val="КЖКХиУЗР"/>
      <sheetName val="КЗПП"/>
      <sheetName val="КЧС"/>
      <sheetName val="МВД без КЧС"/>
      <sheetName val="Видео фиксация"/>
      <sheetName val="ЕРАП"/>
      <sheetName val="ИП"/>
      <sheetName val="юр.лица"/>
      <sheetName val="малый бизнес"/>
      <sheetName val="средний бизнес"/>
      <sheetName val="крупный бизнес"/>
      <sheetName val="21 Прокуратура"/>
    </sheetNames>
    <definedNames>
      <definedName name="SUB1004113261" refersTo="='Свод'!$D$12" sheetId="0"/>
    </definedNames>
    <sheetDataSet>
      <sheetData sheetId="0">
        <row r="12">
          <cell r="D1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а ПС КНБ"/>
      <sheetName val="4 МФ "/>
      <sheetName val="5 МИР"/>
      <sheetName val="6 МЮ"/>
      <sheetName val="7 МО"/>
      <sheetName val="8 МЗ"/>
      <sheetName val="9 МСХ"/>
      <sheetName val="10 МЭ"/>
      <sheetName val="11 МОН"/>
      <sheetName val="12 МКС"/>
      <sheetName val="13 МНЭ"/>
      <sheetName val="14 МТиСЗН"/>
      <sheetName val="15 МИиОР"/>
      <sheetName val="16 МЦРИиАП"/>
      <sheetName val="17 МЭГПР"/>
      <sheetName val="18 МТиИ"/>
      <sheetName val="19 МЧС"/>
      <sheetName val="20 АРКДГС"/>
      <sheetName val="21 АРКПК"/>
      <sheetName val="22 АРКЗРК"/>
      <sheetName val="23 АРКРиРФР"/>
      <sheetName val=" 24 НБ"/>
      <sheetName val="25 Прокуратура"/>
      <sheetName val="26 МИО"/>
      <sheetName val="27 АРКСПиР"/>
      <sheetName val="женщины"/>
      <sheetName val="ДГД"/>
      <sheetName val="КРЕМ"/>
      <sheetName val="КККиБТ"/>
      <sheetName val="Видео фиксация"/>
      <sheetName val="ЕРАП"/>
      <sheetName val="ИП"/>
      <sheetName val="юр.лица"/>
      <sheetName val="малый бизнес"/>
      <sheetName val="средний бизнес"/>
      <sheetName val="крупный бизнес"/>
    </sheetNames>
    <sheetDataSet>
      <sheetData sheetId="0" refreshError="1">
        <row r="10">
          <cell r="D10">
            <v>601</v>
          </cell>
        </row>
        <row r="11">
          <cell r="D11">
            <v>763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а ПС КНБ"/>
      <sheetName val="4 МФ "/>
      <sheetName val="5 МИР"/>
      <sheetName val="6 МЮ"/>
      <sheetName val="7 МО"/>
      <sheetName val="8 МЗ"/>
      <sheetName val="9 МСХ"/>
      <sheetName val="10 МЭ"/>
      <sheetName val="11 МОН"/>
      <sheetName val="12 МКС"/>
      <sheetName val="13 МНЭ"/>
      <sheetName val="14 МТиСЗН"/>
      <sheetName val="15 МИиОР"/>
      <sheetName val="16 МЦРИиАП"/>
      <sheetName val="17 МЭГПР"/>
      <sheetName val="18 МТиИ"/>
      <sheetName val="19 МЧС"/>
      <sheetName val="20 АРКДГС"/>
      <sheetName val="21 АРКПК"/>
      <sheetName val="22 АРКЗРК"/>
      <sheetName val="23 АРКРиРФР"/>
      <sheetName val=" 24 НБ"/>
      <sheetName val="25 Прокуратура"/>
      <sheetName val="26 МИО"/>
      <sheetName val="27 АРКСПиР"/>
      <sheetName val="женщины"/>
      <sheetName val="ДГД"/>
      <sheetName val="КРЕМ"/>
      <sheetName val="КККиБТ"/>
      <sheetName val="Видео фиксация"/>
      <sheetName val="ЕРАП"/>
      <sheetName val="ИП"/>
      <sheetName val="юр.лица"/>
      <sheetName val="малый бизнес"/>
      <sheetName val="средний бизнес"/>
      <sheetName val="крупный бизнес"/>
    </sheetNames>
    <sheetDataSet>
      <sheetData sheetId="0" refreshError="1">
        <row r="10">
          <cell r="D10">
            <v>366</v>
          </cell>
        </row>
        <row r="11">
          <cell r="D11">
            <v>933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а ПС КНБ"/>
      <sheetName val="4 МФ "/>
      <sheetName val="5 МИР"/>
      <sheetName val="6 МЮ"/>
      <sheetName val="7 МО"/>
      <sheetName val="8 МЗ"/>
      <sheetName val="9 МСХ"/>
      <sheetName val="10 МЭ"/>
      <sheetName val="11 МОН"/>
      <sheetName val="12 МКС"/>
      <sheetName val="13 МНЭ"/>
      <sheetName val="14 МТиСЗН"/>
      <sheetName val="15 МИиОР"/>
      <sheetName val="16 МЦРИиАП"/>
      <sheetName val="17 МЭГПР"/>
      <sheetName val="18 МТиИ"/>
      <sheetName val="19 МЧС"/>
      <sheetName val="20 АРКДГС"/>
      <sheetName val="21 АРКПК"/>
      <sheetName val="22 АРКЗРК"/>
      <sheetName val="23 АРКРиРФР"/>
      <sheetName val=" 24 НБ"/>
      <sheetName val="25 Прокуратура"/>
      <sheetName val="26 МИО"/>
      <sheetName val="27 АРКСПиР"/>
      <sheetName val="женщины"/>
      <sheetName val="ДГД"/>
      <sheetName val="КРЕМ"/>
      <sheetName val="КККиБТ"/>
      <sheetName val="Видео фиксация"/>
      <sheetName val="ЕРАП"/>
      <sheetName val="ИП"/>
      <sheetName val="юр.лица"/>
      <sheetName val="малый бизнес"/>
      <sheetName val="средний бизнес"/>
      <sheetName val="крупный бизнес"/>
    </sheetNames>
    <sheetDataSet>
      <sheetData sheetId="0" refreshError="1">
        <row r="10">
          <cell r="D10">
            <v>1018</v>
          </cell>
        </row>
        <row r="11">
          <cell r="D11">
            <v>743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а ПС КНБ"/>
      <sheetName val="4 МФ "/>
      <sheetName val="5 МИР"/>
      <sheetName val="6 МЮ"/>
      <sheetName val="7 МО"/>
      <sheetName val="8 МЗ"/>
      <sheetName val="9 МСХ"/>
      <sheetName val="10 МЭ"/>
      <sheetName val="11 МОН"/>
      <sheetName val="12 МКС"/>
      <sheetName val="13 МНЭ"/>
      <sheetName val="14 МТиСЗН"/>
      <sheetName val="15 МИиОР"/>
      <sheetName val="16 МЦРИиАП"/>
      <sheetName val="17 МЭГПР"/>
      <sheetName val="18 МТиИ"/>
      <sheetName val="19 МЧС"/>
      <sheetName val="20 АРКДГС"/>
      <sheetName val="21 АРКПК"/>
      <sheetName val="22 АРКЗРК"/>
      <sheetName val="23 АРКРиРФР"/>
      <sheetName val=" 24 НБ"/>
      <sheetName val="25 Прокуратура"/>
      <sheetName val="26 МИО"/>
      <sheetName val="27 АРКСПиР"/>
      <sheetName val="женщины"/>
      <sheetName val="ДГД"/>
      <sheetName val="КРЕМ"/>
      <sheetName val="КККиБТ"/>
      <sheetName val="Видео фиксация"/>
      <sheetName val="ЕРАП"/>
      <sheetName val="ИП"/>
      <sheetName val="юр.лица"/>
      <sheetName val="малый бизнес"/>
      <sheetName val="средний бизнес"/>
      <sheetName val="крупный бизнес"/>
    </sheetNames>
    <sheetDataSet>
      <sheetData sheetId="0" refreshError="1">
        <row r="10">
          <cell r="D10">
            <v>1867</v>
          </cell>
        </row>
        <row r="11">
          <cell r="D11">
            <v>496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а ПС КНБ"/>
      <sheetName val="4 МФ "/>
      <sheetName val="5 МИР"/>
      <sheetName val="6 МЮ"/>
      <sheetName val="7 МО"/>
      <sheetName val="8 МЗ"/>
      <sheetName val="9 МСХ"/>
      <sheetName val="10 МЭ"/>
      <sheetName val="11 МОН"/>
      <sheetName val="12 МКС"/>
      <sheetName val="13 МНЭ"/>
      <sheetName val="14 МТиСЗН"/>
      <sheetName val="15 МИиОР"/>
      <sheetName val="16 МЦРИиАП"/>
      <sheetName val="17 МЭГПР"/>
      <sheetName val="18 МТиИ"/>
      <sheetName val="19 МЧС"/>
      <sheetName val="20 АРКДГС"/>
      <sheetName val="21 АРКПК"/>
      <sheetName val="22 АРКЗРК"/>
      <sheetName val="23 АРКРиРФР"/>
      <sheetName val=" 24 НБ"/>
      <sheetName val="25 Прокуратура"/>
      <sheetName val="26 МИО"/>
      <sheetName val="27 АРКСПиР"/>
      <sheetName val="женщины"/>
      <sheetName val="ДГД"/>
      <sheetName val="КРЕМ"/>
      <sheetName val="КККиБТ"/>
      <sheetName val="Видео фиксация"/>
      <sheetName val="ЕРАП"/>
      <sheetName val="ИП"/>
      <sheetName val="юр.лица"/>
      <sheetName val="малый бизнес"/>
      <sheetName val="средний бизнес"/>
      <sheetName val="крупный бизнес"/>
    </sheetNames>
    <sheetDataSet>
      <sheetData sheetId="0" refreshError="1">
        <row r="10">
          <cell r="D10">
            <v>1718</v>
          </cell>
        </row>
        <row r="11">
          <cell r="D11">
            <v>1614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а ПС КНБ"/>
      <sheetName val="4 МФ "/>
      <sheetName val="5 МИР"/>
      <sheetName val="6 МЮ"/>
      <sheetName val="7 МО"/>
      <sheetName val="8 МЗ"/>
      <sheetName val="9 МСХ"/>
      <sheetName val="10 МЭ"/>
      <sheetName val="11 МОН"/>
      <sheetName val="12 МКС"/>
      <sheetName val="13 МНЭ"/>
      <sheetName val="14 МТиСЗН"/>
      <sheetName val="15 МИиОР"/>
      <sheetName val="16 МЦРИиАП"/>
      <sheetName val="17 МЭГПР"/>
      <sheetName val="18 МТиИ"/>
      <sheetName val="19 МЧС"/>
      <sheetName val="20 АРКДГС"/>
      <sheetName val="21 АРКПК"/>
      <sheetName val="22 АРКЗРК"/>
      <sheetName val="23 АРКРиРФР"/>
      <sheetName val=" 24 НБ"/>
      <sheetName val="25 Прокуратура"/>
      <sheetName val="26 МИО"/>
      <sheetName val="27 АРКСПиР"/>
      <sheetName val="женщины"/>
      <sheetName val="ДГД"/>
      <sheetName val="КРЕМ"/>
      <sheetName val="КККиБТ"/>
      <sheetName val="Видео фиксация"/>
      <sheetName val="ЕРАП"/>
      <sheetName val="ИП"/>
      <sheetName val="юр.лица"/>
      <sheetName val="малый бизнес"/>
      <sheetName val="средний бизнес"/>
      <sheetName val="крупный бизнес"/>
    </sheetNames>
    <sheetDataSet>
      <sheetData sheetId="0" refreshError="1">
        <row r="10">
          <cell r="D10">
            <v>1245</v>
          </cell>
        </row>
        <row r="11">
          <cell r="D11">
            <v>230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а ПС КНБ"/>
      <sheetName val="4 МФ "/>
      <sheetName val="5 МИР"/>
      <sheetName val="6 МЮ"/>
      <sheetName val="7 МО"/>
      <sheetName val="8 МЗ"/>
      <sheetName val="9 МСХ"/>
      <sheetName val="10 МЭ"/>
      <sheetName val="11 МОН"/>
      <sheetName val="12 МКС"/>
      <sheetName val="13 МНЭ"/>
      <sheetName val="14 МТиСЗН"/>
      <sheetName val="15 МИиОР"/>
      <sheetName val="16 МЦРИиАП"/>
      <sheetName val="17 МЭГПР"/>
      <sheetName val="18 МТиИ"/>
      <sheetName val="19 МЧС"/>
      <sheetName val="20 АРКДГС"/>
      <sheetName val="21 АРКПК"/>
      <sheetName val="22 АРКЗРК"/>
      <sheetName val="23 АРКРиРФР"/>
      <sheetName val=" 24 НБ"/>
      <sheetName val="25 Прокуратура"/>
      <sheetName val="26 МИО"/>
      <sheetName val="27 АРКСПиР"/>
      <sheetName val="женщины"/>
      <sheetName val="ДГД"/>
      <sheetName val="КРЕМ"/>
      <sheetName val="КККиБТ"/>
      <sheetName val="Видео фиксация"/>
      <sheetName val="ЕРАП"/>
      <sheetName val="ИП"/>
      <sheetName val="юр.лица"/>
      <sheetName val="малый бизнес"/>
      <sheetName val="средний бизнес"/>
      <sheetName val="крупный бизнес"/>
    </sheetNames>
    <sheetDataSet>
      <sheetData sheetId="0" refreshError="1">
        <row r="10">
          <cell r="D10">
            <v>3678</v>
          </cell>
        </row>
        <row r="11">
          <cell r="D11">
            <v>1684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а ПС КНБ"/>
      <sheetName val="4 МФ "/>
      <sheetName val="5 МИР"/>
      <sheetName val="6 МЮ"/>
      <sheetName val="7 МО"/>
      <sheetName val="8 МЗ"/>
      <sheetName val="9 МСХ"/>
      <sheetName val="10 МЭ"/>
      <sheetName val="11 МОН"/>
      <sheetName val="12 МКС"/>
      <sheetName val="13 МНЭ"/>
      <sheetName val="14 МТиСЗН"/>
      <sheetName val="15 МИиОР"/>
      <sheetName val="16 МЦРИиАП"/>
      <sheetName val="17 МЭГПР"/>
      <sheetName val="18 МТиИ"/>
      <sheetName val="19 МЧС"/>
      <sheetName val="20 АРКДГС"/>
      <sheetName val="21 АРКПК"/>
      <sheetName val="22 АРКЗРК"/>
      <sheetName val="23 АРКРиРФР"/>
      <sheetName val=" 24 НБ"/>
      <sheetName val="25 Прокуратура"/>
      <sheetName val="26 МИО"/>
      <sheetName val="27 АРКСПиР"/>
      <sheetName val="женщины"/>
      <sheetName val="ДГД"/>
      <sheetName val="КРЕМ"/>
      <sheetName val="КККиБТ"/>
      <sheetName val="Видео фиксация"/>
      <sheetName val="ЕРАП"/>
      <sheetName val="ИП"/>
      <sheetName val="юр.лица"/>
      <sheetName val="малый бизнес"/>
      <sheetName val="средний бизнес"/>
      <sheetName val="крупный бизнес"/>
    </sheetNames>
    <sheetDataSet>
      <sheetData sheetId="0" refreshError="1">
        <row r="10">
          <cell r="D10">
            <v>620</v>
          </cell>
        </row>
        <row r="11">
          <cell r="D11">
            <v>416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 а ПС КНБ"/>
      <sheetName val="4 МФ"/>
      <sheetName val="5 МИР"/>
      <sheetName val="6 МЮ"/>
      <sheetName val="7 МО"/>
      <sheetName val="8 МЗиСР"/>
      <sheetName val="9 МСХ"/>
      <sheetName val="10 МЭ"/>
      <sheetName val="11 МОН"/>
      <sheetName val="12 МКС"/>
      <sheetName val="13 МНЭ"/>
      <sheetName val="14 Местные исп.органы"/>
      <sheetName val="15 НБ"/>
      <sheetName val="женщины"/>
      <sheetName val="16 АГДиПК"/>
      <sheetName val="ДГД"/>
      <sheetName val="КРЕМ"/>
      <sheetName val="ЖКХиУЗ"/>
      <sheetName val="КЗПП"/>
      <sheetName val="КЧС МВД"/>
      <sheetName val="МВД за искл.КЧС"/>
    </sheetNames>
    <sheetDataSet>
      <sheetData sheetId="0">
        <row r="10">
          <cell r="F10">
            <v>2413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а ПС КНБ"/>
      <sheetName val="4 МФ "/>
      <sheetName val="5 МИР"/>
      <sheetName val="6 МЮ"/>
      <sheetName val="7 МО"/>
      <sheetName val="8 МЗ"/>
      <sheetName val="9 МСХ"/>
      <sheetName val="10 МЭ"/>
      <sheetName val="11 МОН"/>
      <sheetName val="12 МКС"/>
      <sheetName val="13 МНЭ"/>
      <sheetName val="14 МТиСЗН"/>
      <sheetName val="15 МИиОР"/>
      <sheetName val="16 МЦРИиАП"/>
      <sheetName val="17 МЭГПР"/>
      <sheetName val="18 МТиИ"/>
      <sheetName val="19 МЧС"/>
      <sheetName val="20 АРКДГС"/>
      <sheetName val="21 АРКПК"/>
      <sheetName val="22 АРКЗРК"/>
      <sheetName val="23 АРКРиРФР"/>
      <sheetName val=" 24 НБ"/>
      <sheetName val="25 Прокуратура"/>
      <sheetName val="26 МИО"/>
      <sheetName val="27 АРКСПиР"/>
      <sheetName val="женщины"/>
      <sheetName val="ДГД"/>
      <sheetName val="КРЕМ"/>
      <sheetName val="КККиБТ"/>
      <sheetName val="Видео фиксация"/>
      <sheetName val="ЕРАП"/>
      <sheetName val="ИП"/>
      <sheetName val="юр.лица"/>
      <sheetName val="малый бизнес"/>
      <sheetName val="средний бизнес"/>
      <sheetName val="крупный бизнес"/>
    </sheetNames>
    <sheetDataSet>
      <sheetData sheetId="0" refreshError="1">
        <row r="10">
          <cell r="D10">
            <v>1531</v>
          </cell>
        </row>
        <row r="11">
          <cell r="D11">
            <v>374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а ПС КНБ"/>
      <sheetName val="4 МФ "/>
      <sheetName val="5 МИР"/>
      <sheetName val="6 МЮ"/>
      <sheetName val="7 МО"/>
      <sheetName val="8 МЗ"/>
      <sheetName val="9 МСХ"/>
      <sheetName val="10 МЭ"/>
      <sheetName val="11 МОН"/>
      <sheetName val="12 МКС"/>
      <sheetName val="13 МНЭ"/>
      <sheetName val="14 МТиСЗН"/>
      <sheetName val="15 МИиОР"/>
      <sheetName val="16 МЦРИиАП"/>
      <sheetName val="17 МЭГПР"/>
      <sheetName val="18 МТиИ"/>
      <sheetName val="19 МЧС"/>
      <sheetName val="20 АРКДГС"/>
      <sheetName val="21 АРКПК"/>
      <sheetName val="22 АРКЗРК"/>
      <sheetName val="23 АРКРиРФР"/>
      <sheetName val=" 24 НБ"/>
      <sheetName val="25 Прокуратура"/>
      <sheetName val="26 МИО"/>
      <sheetName val="27 АРКСПиР"/>
      <sheetName val="женщины"/>
      <sheetName val="ДГД"/>
      <sheetName val="КРЕМ"/>
      <sheetName val="КККиБТ"/>
      <sheetName val="Видео фиксация"/>
      <sheetName val="ЕРАП"/>
      <sheetName val="ИП"/>
      <sheetName val="юр.лица"/>
      <sheetName val="малый бизнес"/>
      <sheetName val="средний бизнес"/>
      <sheetName val="крупный бизнес"/>
    </sheetNames>
    <sheetDataSet>
      <sheetData sheetId="0" refreshError="1">
        <row r="10">
          <cell r="D10">
            <v>2549</v>
          </cell>
        </row>
        <row r="11">
          <cell r="D11">
            <v>1481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а ПС КНБ"/>
      <sheetName val="4 МФ "/>
      <sheetName val="5 МИР"/>
      <sheetName val="6 МЮ"/>
      <sheetName val="7 МО"/>
      <sheetName val="8 МЗ"/>
      <sheetName val="9 МСХ"/>
      <sheetName val="10 МЭ"/>
      <sheetName val="11 МОН"/>
      <sheetName val="12 МКС"/>
      <sheetName val="13 МНЭ"/>
      <sheetName val="14 МТиСЗН"/>
      <sheetName val="15 МИиОР"/>
      <sheetName val="16 МЦРИиАП"/>
      <sheetName val="17 МЭГПР"/>
      <sheetName val="18 МТиИ"/>
      <sheetName val="19 МЧС"/>
      <sheetName val="20 АРКДГС"/>
      <sheetName val="21 АРКПК"/>
      <sheetName val="22 АРКЗРК"/>
      <sheetName val="23 АРКРиРФР"/>
      <sheetName val=" 24 НБ"/>
      <sheetName val="25 Прокуратура"/>
      <sheetName val="26 МИО"/>
      <sheetName val="27 АРКСПиР"/>
      <sheetName val="женщины"/>
      <sheetName val="ДГД"/>
      <sheetName val="КРЕМ"/>
      <sheetName val="КККиБТ"/>
      <sheetName val="Видео фиксация"/>
      <sheetName val="ЕРАП"/>
      <sheetName val="ИП"/>
      <sheetName val="юр.лица"/>
      <sheetName val="малый бизнес"/>
      <sheetName val="средний бизнес"/>
      <sheetName val="крупный бизнес"/>
    </sheetNames>
    <sheetDataSet>
      <sheetData sheetId="0" refreshError="1">
        <row r="10">
          <cell r="D10">
            <v>3577</v>
          </cell>
        </row>
        <row r="11">
          <cell r="D11">
            <v>1370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а ПС КНБ"/>
      <sheetName val="4 МФ "/>
      <sheetName val="5 МИР"/>
      <sheetName val="6 МЮ"/>
      <sheetName val="7 МО"/>
      <sheetName val="8 МЗ"/>
      <sheetName val="9 МСХ"/>
      <sheetName val="10 МЭ"/>
      <sheetName val="11 МОН"/>
      <sheetName val="12 МКС"/>
      <sheetName val="13 МНЭ"/>
      <sheetName val="14 МТиСЗН"/>
      <sheetName val="15 МИиОР"/>
      <sheetName val="16 МЦРИиАП"/>
      <sheetName val="17 МЭГПР"/>
      <sheetName val="18 МТиИ"/>
      <sheetName val="19 МЧС"/>
      <sheetName val="20 АРКДГС"/>
      <sheetName val="21 АРКПК"/>
      <sheetName val="22 АРКЗРК"/>
      <sheetName val="23 АРКРиРФР"/>
      <sheetName val=" 24 НБ"/>
      <sheetName val="25 Прокуратура"/>
      <sheetName val="26 МИО"/>
      <sheetName val="27 АРКСПиР"/>
      <sheetName val="женщины"/>
      <sheetName val="ДГД"/>
      <sheetName val="КРЕМ"/>
      <sheetName val="КККиБТ"/>
      <sheetName val="Видео фиксация"/>
      <sheetName val="ЕРАП"/>
      <sheetName val="ИП"/>
      <sheetName val="юр.лица"/>
      <sheetName val="малый бизнес"/>
      <sheetName val="средний бизнес"/>
      <sheetName val="крупный бизнес"/>
    </sheetNames>
    <sheetDataSet>
      <sheetData sheetId="0" refreshError="1">
        <row r="10">
          <cell r="D10">
            <v>415</v>
          </cell>
        </row>
        <row r="11">
          <cell r="D11">
            <v>627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а ПС КНБ"/>
      <sheetName val="4 МФ "/>
      <sheetName val="5 МИР"/>
      <sheetName val="6 МЮ"/>
      <sheetName val="7 МО"/>
      <sheetName val="8 МЗ"/>
      <sheetName val="9 МСХ"/>
      <sheetName val="10 МЭ"/>
      <sheetName val="11 МОН"/>
      <sheetName val="12 МКС"/>
      <sheetName val="13 МНЭ"/>
      <sheetName val="14 МТиСЗН"/>
      <sheetName val="15 МИиОР"/>
      <sheetName val="16 МЦРИиАП"/>
      <sheetName val="17 МЭГПР"/>
      <sheetName val="18 МТиИ"/>
      <sheetName val="19 МЧС"/>
      <sheetName val="20 АРКДГС"/>
      <sheetName val="21 АРКПК"/>
      <sheetName val="22 АРКЗРК"/>
      <sheetName val="23 АРКРиРФР"/>
      <sheetName val=" 24 НБ"/>
      <sheetName val="25 Прокуратура"/>
      <sheetName val="26 МИО"/>
      <sheetName val="27 АРКСПиР"/>
      <sheetName val="женщины"/>
      <sheetName val="ДГД"/>
      <sheetName val="КРЕМ"/>
      <sheetName val="КККиБТ"/>
      <sheetName val="Видео фиксация"/>
      <sheetName val="ЕРАП"/>
      <sheetName val="ИП"/>
      <sheetName val="юр.лица"/>
      <sheetName val="малый бизнес"/>
      <sheetName val="средний бизнес"/>
      <sheetName val="крупный бизнес"/>
    </sheetNames>
    <sheetDataSet>
      <sheetData sheetId="0" refreshError="1">
        <row r="10">
          <cell r="D10">
            <v>920</v>
          </cell>
        </row>
        <row r="11">
          <cell r="D11">
            <v>610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а ПС КНБ"/>
      <sheetName val="4 МФ "/>
      <sheetName val="5 МИР"/>
      <sheetName val="6 МЮ"/>
      <sheetName val="7 МО"/>
      <sheetName val="8 МЗ"/>
      <sheetName val="9 МСХ"/>
      <sheetName val="10 МЭ"/>
      <sheetName val="11 МОН"/>
      <sheetName val="12 МКС"/>
      <sheetName val="13 МНЭ"/>
      <sheetName val="14 МТиСЗН"/>
      <sheetName val="15 МИиОР"/>
      <sheetName val="16 МЦРИиАП"/>
      <sheetName val="17 МЭГПР"/>
      <sheetName val="18 МТиИ"/>
      <sheetName val="19 МЧС"/>
      <sheetName val="20 АРКДГС"/>
      <sheetName val="21 АРКПК"/>
      <sheetName val="22 АРКЗРК"/>
      <sheetName val="23 АРКРиРФР"/>
      <sheetName val=" 24 НБ"/>
      <sheetName val="25 Прокуратура"/>
      <sheetName val="26 МИО"/>
      <sheetName val="27 АРКСПиР"/>
      <sheetName val="женщины"/>
      <sheetName val="ДГД"/>
      <sheetName val="КРЕМ"/>
      <sheetName val="КККиБТ"/>
      <sheetName val="Видео фиксация"/>
      <sheetName val="ЕРАП"/>
      <sheetName val="ИП"/>
      <sheetName val="юр.лица"/>
      <sheetName val="малый бизнес"/>
      <sheetName val="средний бизнес"/>
      <sheetName val="крупный бизнес"/>
    </sheetNames>
    <sheetDataSet>
      <sheetData sheetId="0" refreshError="1">
        <row r="10">
          <cell r="D10">
            <v>2939</v>
          </cell>
        </row>
        <row r="11">
          <cell r="D11">
            <v>957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а ПС КНБ"/>
      <sheetName val="4 МФ "/>
      <sheetName val="5 МИР"/>
      <sheetName val="6 МЮ"/>
      <sheetName val="7 МО"/>
      <sheetName val="8 МЗ"/>
      <sheetName val="9 МСХ"/>
      <sheetName val="10 МЭ"/>
      <sheetName val="11 МОН"/>
      <sheetName val="12 МКС"/>
      <sheetName val="13 МНЭ"/>
      <sheetName val="14 МТиСЗН"/>
      <sheetName val="15 МИиОР"/>
      <sheetName val="16 МЦРИиАП"/>
      <sheetName val="17 МЭГПР"/>
      <sheetName val="18 МТиИ"/>
      <sheetName val="19 МЧС"/>
      <sheetName val="20 АРКДГС"/>
      <sheetName val="21 АРКПК"/>
      <sheetName val="22 АРКЗРК"/>
      <sheetName val="23 АРКРиРФР"/>
      <sheetName val=" 24 НБ"/>
      <sheetName val="25 Прокуратура"/>
      <sheetName val="26 МИО"/>
      <sheetName val="27 АРКСПиР"/>
      <sheetName val="женщины"/>
      <sheetName val="ДГД"/>
      <sheetName val="КРЕМ"/>
      <sheetName val="КККиБТ"/>
      <sheetName val="Видео фиксация"/>
      <sheetName val="ЕРАП"/>
      <sheetName val="ИП"/>
      <sheetName val="юр.лица"/>
      <sheetName val="малый бизнес"/>
      <sheetName val="средний бизнес"/>
      <sheetName val="крупный бизнес"/>
    </sheetNames>
    <sheetDataSet>
      <sheetData sheetId="0" refreshError="1">
        <row r="10">
          <cell r="D10">
            <v>2103</v>
          </cell>
        </row>
        <row r="11">
          <cell r="D11">
            <v>661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а ПС КНБ"/>
      <sheetName val="4 МФ "/>
      <sheetName val="5 МИР"/>
      <sheetName val="6 МЮ"/>
      <sheetName val="7 МО"/>
      <sheetName val="8 МЗ"/>
      <sheetName val="9 МСХ"/>
      <sheetName val="10 МЭ"/>
      <sheetName val="11 МОН"/>
      <sheetName val="12 МКС"/>
      <sheetName val="13 МНЭ"/>
      <sheetName val="14 МТиСЗН"/>
      <sheetName val="15 МИиОР"/>
      <sheetName val="16 МЦРИиАП"/>
      <sheetName val="17 МЭГПР"/>
      <sheetName val="18 МТиИ"/>
      <sheetName val="19 МЧС"/>
      <sheetName val="20 АРКДГС"/>
      <sheetName val="21 АРКПК"/>
      <sheetName val="22 АРКЗРК"/>
      <sheetName val="23 АРКРиРФР"/>
      <sheetName val=" 24 НБ"/>
      <sheetName val="25 Прокуратура"/>
      <sheetName val="26 МИО"/>
      <sheetName val="27 АРКСПиР"/>
      <sheetName val="женщины"/>
      <sheetName val="ДГД"/>
      <sheetName val="КРЕМ"/>
      <sheetName val="КККиБТ"/>
      <sheetName val="Видео фиксация"/>
      <sheetName val="ЕРАП"/>
      <sheetName val="ИП"/>
      <sheetName val="юр.лица"/>
      <sheetName val="малый бизнес"/>
      <sheetName val="средний бизнес"/>
      <sheetName val="крупный бизнес"/>
    </sheetNames>
    <sheetDataSet>
      <sheetData sheetId="0" refreshError="1">
        <row r="10">
          <cell r="D10">
            <v>547</v>
          </cell>
        </row>
        <row r="11">
          <cell r="D11">
            <v>1614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а ПС КНБ"/>
      <sheetName val="4 МФ "/>
      <sheetName val="5 МИР"/>
      <sheetName val="6 МЮ"/>
      <sheetName val="7 МО"/>
      <sheetName val="8 МЗ"/>
      <sheetName val="9 МСХ"/>
      <sheetName val="10 МЭ"/>
      <sheetName val="11 МОН"/>
      <sheetName val="12 МКС"/>
      <sheetName val="13 МНЭ"/>
      <sheetName val="14 МТиСЗН"/>
      <sheetName val="15 МИиОР"/>
      <sheetName val="16 МЦРИиАП"/>
      <sheetName val="17 МЭГПР"/>
      <sheetName val="18 МТиИ"/>
      <sheetName val="19 МЧС"/>
      <sheetName val="20 АРКДГС"/>
      <sheetName val="21 АРКПК"/>
      <sheetName val="22 АРКЗРК"/>
      <sheetName val="23 АРКРиРФР"/>
      <sheetName val=" 24 НБ"/>
      <sheetName val="25 Прокуратура"/>
      <sheetName val="26 МИО"/>
      <sheetName val="27 АРКСПиР"/>
      <sheetName val="женщины"/>
      <sheetName val="ДГД"/>
      <sheetName val="КРЕМ"/>
      <sheetName val="КККиБТ"/>
      <sheetName val="Видео фиксация"/>
      <sheetName val="ЕРАП"/>
      <sheetName val="ИП"/>
      <sheetName val="юр.лица"/>
      <sheetName val="малый бизнес"/>
      <sheetName val="средний бизнес"/>
      <sheetName val="крупный бизнес"/>
    </sheetNames>
    <sheetDataSet>
      <sheetData sheetId="0" refreshError="1">
        <row r="10">
          <cell r="D10">
            <v>147</v>
          </cell>
        </row>
        <row r="11">
          <cell r="D11">
            <v>425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а ПС КНБ"/>
      <sheetName val="4 МФ "/>
      <sheetName val="5 МИР"/>
      <sheetName val="6 МЮ"/>
      <sheetName val="7 МО"/>
      <sheetName val="8 МЗ"/>
      <sheetName val="9 МСХ"/>
      <sheetName val="10 МЭ"/>
      <sheetName val="11 МОН"/>
      <sheetName val="12 МКС"/>
      <sheetName val="13 МНЭ"/>
      <sheetName val="14 МТиСЗН"/>
      <sheetName val="15 МИиОР"/>
      <sheetName val="16 МЦРИиАП"/>
      <sheetName val="17 МЭГПР"/>
      <sheetName val="18 МТиИ"/>
      <sheetName val="19 МЧС"/>
      <sheetName val="20 АРКДГС"/>
      <sheetName val="21 АРКПК"/>
      <sheetName val="22 АРКЗРК"/>
      <sheetName val="23 АРКРиРФР"/>
      <sheetName val=" 24 НБ"/>
      <sheetName val="25 Прокуратура"/>
      <sheetName val="26 МИО"/>
      <sheetName val="27 АРКСПиР"/>
      <sheetName val="женщины"/>
      <sheetName val="ДГД"/>
      <sheetName val="КРЕМ"/>
      <sheetName val="КККиБТ"/>
      <sheetName val="Видео фиксация"/>
      <sheetName val="ЕРАП"/>
      <sheetName val="ИП"/>
      <sheetName val="юр.лица"/>
      <sheetName val="малый бизнес"/>
      <sheetName val="средний бизнес"/>
      <sheetName val="крупный бизнес"/>
    </sheetNames>
    <sheetDataSet>
      <sheetData sheetId="0" refreshError="1">
        <row r="10">
          <cell r="D10">
            <v>25844</v>
          </cell>
        </row>
        <row r="11">
          <cell r="D11">
            <v>15015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 а ПС КНБ"/>
      <sheetName val="4 МФ"/>
      <sheetName val="5 МИР"/>
      <sheetName val="6 МЮ"/>
      <sheetName val="7 МО"/>
      <sheetName val="8 МЗиСР"/>
      <sheetName val="9 МСХ"/>
      <sheetName val="10 МЭ"/>
      <sheetName val="11 МОН"/>
      <sheetName val="12 МКС"/>
      <sheetName val="13 МНЭ"/>
      <sheetName val="14 Местные исп.органы"/>
      <sheetName val="15 НБ"/>
      <sheetName val="женщины"/>
      <sheetName val="16 АГДиПК"/>
      <sheetName val="ДГД"/>
      <sheetName val="КРЕМ"/>
      <sheetName val="ЖКХиУЗ"/>
      <sheetName val="КЗПП"/>
      <sheetName val="КЧС МВД"/>
      <sheetName val="МВД за искл.КЧС"/>
    </sheetNames>
    <sheetDataSet>
      <sheetData sheetId="0">
        <row r="10">
          <cell r="F10">
            <v>5456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 а ПС КНБ"/>
      <sheetName val="4 МФ"/>
      <sheetName val="5 МИР"/>
      <sheetName val="6 МЮ"/>
      <sheetName val="7 МО"/>
      <sheetName val="8 МЗиСР"/>
      <sheetName val="9 МСХ"/>
      <sheetName val="10 МЭ"/>
      <sheetName val="11 МОН"/>
      <sheetName val="12 МКС"/>
      <sheetName val="13 МНЭ"/>
      <sheetName val="14 Местные исп.органы"/>
      <sheetName val="15 НБ"/>
      <sheetName val="женщины"/>
      <sheetName val="16 АГДиПК"/>
      <sheetName val="ДГД"/>
      <sheetName val="КРЕМ"/>
      <sheetName val="ЖКХиУЗ"/>
      <sheetName val="КЗПП"/>
      <sheetName val="КЧС МВД"/>
      <sheetName val="МВД за искл.КЧС"/>
    </sheetNames>
    <sheetDataSet>
      <sheetData sheetId="0">
        <row r="10">
          <cell r="F10">
            <v>1404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2 МВД"/>
      <sheetName val="3 КНБ"/>
      <sheetName val="3 а ПС КНБ"/>
      <sheetName val="4 МФ"/>
      <sheetName val="5 МИР"/>
      <sheetName val="6 МЮ"/>
      <sheetName val="7 МО"/>
      <sheetName val="8 МЗиСР"/>
      <sheetName val="9 МСХ"/>
      <sheetName val="10 МЭ"/>
      <sheetName val="11 МОН"/>
      <sheetName val="12 МКС"/>
      <sheetName val="13 МНЭ"/>
      <sheetName val="14 Местные исп.органы"/>
      <sheetName val="15 НБ"/>
      <sheetName val="женщины"/>
      <sheetName val="16 АГДиПК"/>
      <sheetName val="ДГД"/>
      <sheetName val="КРЕМ"/>
      <sheetName val="ЖКХиУЗ"/>
      <sheetName val="КЗПП"/>
      <sheetName val="КЧС МВД"/>
      <sheetName val="МВД за искл.КЧС"/>
    </sheetNames>
    <sheetDataSet>
      <sheetData sheetId="0">
        <row r="10">
          <cell r="F10">
            <v>2232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0"/>
  <sheetViews>
    <sheetView tabSelected="1" view="pageBreakPreview" topLeftCell="B3" zoomScale="85" zoomScaleNormal="100" zoomScaleSheetLayoutView="100" workbookViewId="0">
      <selection activeCell="W43" sqref="W43"/>
    </sheetView>
  </sheetViews>
  <sheetFormatPr baseColWidth="10" defaultColWidth="9.1640625" defaultRowHeight="45" customHeight="1" x14ac:dyDescent="0.15"/>
  <cols>
    <col min="1" max="1" width="15" style="4" customWidth="1"/>
    <col min="2" max="2" width="68.5" style="1" customWidth="1"/>
    <col min="3" max="3" width="9.1640625" style="3"/>
    <col min="4" max="20" width="7.6640625" style="3" customWidth="1"/>
    <col min="21" max="16384" width="9.1640625" style="3"/>
  </cols>
  <sheetData>
    <row r="1" spans="1:23" ht="21.75" customHeight="1" x14ac:dyDescent="0.15">
      <c r="A1" s="3"/>
      <c r="B1" s="3"/>
    </row>
    <row r="2" spans="1:23" ht="45" customHeight="1" thickBot="1" x14ac:dyDescent="0.2">
      <c r="A2" s="65" t="s">
        <v>39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</row>
    <row r="3" spans="1:23" s="2" customFormat="1" ht="105" customHeight="1" thickBot="1" x14ac:dyDescent="0.25">
      <c r="A3" s="14"/>
      <c r="B3" s="15" t="s">
        <v>24</v>
      </c>
      <c r="C3" s="16" t="s">
        <v>25</v>
      </c>
      <c r="D3" s="17" t="s">
        <v>4</v>
      </c>
      <c r="E3" s="17" t="s">
        <v>7</v>
      </c>
      <c r="F3" s="17" t="s">
        <v>5</v>
      </c>
      <c r="G3" s="17" t="s">
        <v>6</v>
      </c>
      <c r="H3" s="17" t="s">
        <v>8</v>
      </c>
      <c r="I3" s="17" t="s">
        <v>9</v>
      </c>
      <c r="J3" s="17" t="s">
        <v>10</v>
      </c>
      <c r="K3" s="17" t="s">
        <v>11</v>
      </c>
      <c r="L3" s="17" t="s">
        <v>12</v>
      </c>
      <c r="M3" s="17" t="s">
        <v>13</v>
      </c>
      <c r="N3" s="17" t="s">
        <v>15</v>
      </c>
      <c r="O3" s="17" t="s">
        <v>14</v>
      </c>
      <c r="P3" s="17" t="s">
        <v>16</v>
      </c>
      <c r="Q3" s="17" t="s">
        <v>17</v>
      </c>
      <c r="R3" s="17" t="s">
        <v>18</v>
      </c>
      <c r="S3" s="17" t="s">
        <v>19</v>
      </c>
      <c r="T3" s="18" t="s">
        <v>20</v>
      </c>
      <c r="U3" s="61" t="s">
        <v>43</v>
      </c>
      <c r="V3" s="62" t="s">
        <v>44</v>
      </c>
      <c r="W3" s="62" t="s">
        <v>45</v>
      </c>
    </row>
    <row r="4" spans="1:23" ht="17.25" customHeight="1" x14ac:dyDescent="0.15">
      <c r="A4" s="66" t="s">
        <v>26</v>
      </c>
      <c r="B4" s="7" t="s">
        <v>2</v>
      </c>
      <c r="C4" s="19">
        <v>60416</v>
      </c>
      <c r="D4" s="20">
        <v>466</v>
      </c>
      <c r="E4" s="20">
        <v>770</v>
      </c>
      <c r="F4" s="20">
        <v>2265</v>
      </c>
      <c r="G4" s="20">
        <v>3051</v>
      </c>
      <c r="H4" s="20">
        <v>1819</v>
      </c>
      <c r="I4" s="20">
        <v>3328</v>
      </c>
      <c r="J4" s="20">
        <v>8529</v>
      </c>
      <c r="K4" s="20">
        <v>1271</v>
      </c>
      <c r="L4" s="20">
        <v>3982</v>
      </c>
      <c r="M4" s="20">
        <v>6327</v>
      </c>
      <c r="N4" s="20">
        <v>12931</v>
      </c>
      <c r="O4" s="20">
        <v>5490</v>
      </c>
      <c r="P4" s="20">
        <v>2119</v>
      </c>
      <c r="Q4" s="20">
        <v>2850</v>
      </c>
      <c r="R4" s="20">
        <v>4064</v>
      </c>
      <c r="S4" s="20">
        <v>1154</v>
      </c>
      <c r="T4" s="49"/>
      <c r="U4" s="60"/>
      <c r="V4" s="60"/>
      <c r="W4" s="60"/>
    </row>
    <row r="5" spans="1:23" ht="20.25" customHeight="1" x14ac:dyDescent="0.15">
      <c r="A5" s="67"/>
      <c r="B5" s="5" t="s">
        <v>1</v>
      </c>
      <c r="C5" s="21">
        <v>21</v>
      </c>
      <c r="D5" s="22">
        <v>1</v>
      </c>
      <c r="E5" s="22">
        <v>0</v>
      </c>
      <c r="F5" s="22">
        <v>0</v>
      </c>
      <c r="G5" s="22">
        <v>0</v>
      </c>
      <c r="H5" s="22">
        <v>1</v>
      </c>
      <c r="I5" s="22">
        <v>0</v>
      </c>
      <c r="J5" s="22">
        <v>7</v>
      </c>
      <c r="K5" s="22">
        <v>0</v>
      </c>
      <c r="L5" s="22">
        <v>2</v>
      </c>
      <c r="M5" s="22">
        <v>0</v>
      </c>
      <c r="N5" s="22">
        <v>3</v>
      </c>
      <c r="O5" s="22">
        <v>0</v>
      </c>
      <c r="P5" s="22">
        <v>0</v>
      </c>
      <c r="Q5" s="22">
        <v>2</v>
      </c>
      <c r="R5" s="22">
        <v>2</v>
      </c>
      <c r="S5" s="22">
        <v>3</v>
      </c>
      <c r="T5" s="50"/>
      <c r="U5" s="59"/>
      <c r="V5" s="59"/>
      <c r="W5" s="59"/>
    </row>
    <row r="6" spans="1:23" ht="17.25" customHeight="1" thickBot="1" x14ac:dyDescent="0.2">
      <c r="A6" s="68"/>
      <c r="B6" s="8" t="s">
        <v>0</v>
      </c>
      <c r="C6" s="23">
        <v>3370</v>
      </c>
      <c r="D6" s="24">
        <v>6</v>
      </c>
      <c r="E6" s="24">
        <v>1044</v>
      </c>
      <c r="F6" s="24">
        <v>497</v>
      </c>
      <c r="G6" s="24">
        <v>45</v>
      </c>
      <c r="H6" s="24">
        <v>63</v>
      </c>
      <c r="I6" s="24">
        <v>47</v>
      </c>
      <c r="J6" s="24">
        <v>69</v>
      </c>
      <c r="K6" s="24">
        <v>197</v>
      </c>
      <c r="L6" s="24">
        <v>89</v>
      </c>
      <c r="M6" s="24">
        <v>416</v>
      </c>
      <c r="N6" s="24">
        <v>118</v>
      </c>
      <c r="O6" s="24">
        <v>91</v>
      </c>
      <c r="P6" s="24">
        <v>5</v>
      </c>
      <c r="Q6" s="24">
        <v>146</v>
      </c>
      <c r="R6" s="24">
        <v>509</v>
      </c>
      <c r="S6" s="24">
        <v>28</v>
      </c>
      <c r="T6" s="51"/>
      <c r="U6" s="63"/>
      <c r="V6" s="63"/>
      <c r="W6" s="63"/>
    </row>
    <row r="7" spans="1:23" ht="16.5" customHeight="1" x14ac:dyDescent="0.15">
      <c r="A7" s="66" t="s">
        <v>27</v>
      </c>
      <c r="B7" s="9" t="s">
        <v>2</v>
      </c>
      <c r="C7" s="25">
        <v>48552</v>
      </c>
      <c r="D7" s="20">
        <v>782</v>
      </c>
      <c r="E7" s="20">
        <v>443</v>
      </c>
      <c r="F7" s="20">
        <v>2097</v>
      </c>
      <c r="G7" s="20">
        <v>3637</v>
      </c>
      <c r="H7" s="20">
        <v>2052</v>
      </c>
      <c r="I7" s="20">
        <v>2864</v>
      </c>
      <c r="J7" s="20">
        <v>8089</v>
      </c>
      <c r="K7" s="20">
        <v>1967</v>
      </c>
      <c r="L7" s="20">
        <v>3047</v>
      </c>
      <c r="M7" s="20">
        <v>3703</v>
      </c>
      <c r="N7" s="20">
        <v>6147</v>
      </c>
      <c r="O7" s="20">
        <v>3396</v>
      </c>
      <c r="P7" s="20">
        <v>2279</v>
      </c>
      <c r="Q7" s="20">
        <v>3094</v>
      </c>
      <c r="R7" s="20">
        <v>4183</v>
      </c>
      <c r="S7" s="20">
        <v>772</v>
      </c>
      <c r="T7" s="55"/>
      <c r="U7" s="60"/>
      <c r="V7" s="60"/>
      <c r="W7" s="60"/>
    </row>
    <row r="8" spans="1:23" ht="18" customHeight="1" x14ac:dyDescent="0.15">
      <c r="A8" s="67"/>
      <c r="B8" s="6" t="s">
        <v>1</v>
      </c>
      <c r="C8" s="26">
        <v>7596</v>
      </c>
      <c r="D8" s="22">
        <v>89</v>
      </c>
      <c r="E8" s="22">
        <v>200</v>
      </c>
      <c r="F8" s="22">
        <v>400</v>
      </c>
      <c r="G8" s="22">
        <v>447</v>
      </c>
      <c r="H8" s="22">
        <v>272</v>
      </c>
      <c r="I8" s="22">
        <v>206</v>
      </c>
      <c r="J8" s="22">
        <v>1348</v>
      </c>
      <c r="K8" s="22">
        <v>698</v>
      </c>
      <c r="L8" s="22">
        <v>187</v>
      </c>
      <c r="M8" s="22">
        <v>638</v>
      </c>
      <c r="N8" s="22">
        <v>906</v>
      </c>
      <c r="O8" s="22">
        <v>146</v>
      </c>
      <c r="P8" s="22">
        <v>350</v>
      </c>
      <c r="Q8" s="22">
        <v>333</v>
      </c>
      <c r="R8" s="22">
        <v>530</v>
      </c>
      <c r="S8" s="22">
        <v>846</v>
      </c>
      <c r="T8" s="50"/>
      <c r="U8" s="59"/>
      <c r="V8" s="59"/>
      <c r="W8" s="59"/>
    </row>
    <row r="9" spans="1:23" ht="18.75" customHeight="1" thickBot="1" x14ac:dyDescent="0.2">
      <c r="A9" s="68"/>
      <c r="B9" s="10" t="s">
        <v>0</v>
      </c>
      <c r="C9" s="27">
        <v>2629</v>
      </c>
      <c r="D9" s="24">
        <v>5</v>
      </c>
      <c r="E9" s="24">
        <v>352</v>
      </c>
      <c r="F9" s="24">
        <v>415</v>
      </c>
      <c r="G9" s="24">
        <v>61</v>
      </c>
      <c r="H9" s="24">
        <v>129</v>
      </c>
      <c r="I9" s="24">
        <v>51</v>
      </c>
      <c r="J9" s="24">
        <v>82</v>
      </c>
      <c r="K9" s="24">
        <v>166</v>
      </c>
      <c r="L9" s="24">
        <v>121</v>
      </c>
      <c r="M9" s="24">
        <v>211</v>
      </c>
      <c r="N9" s="24">
        <v>188</v>
      </c>
      <c r="O9" s="24">
        <v>51</v>
      </c>
      <c r="P9" s="24">
        <v>12</v>
      </c>
      <c r="Q9" s="24">
        <v>144</v>
      </c>
      <c r="R9" s="24">
        <v>582</v>
      </c>
      <c r="S9" s="24">
        <v>59</v>
      </c>
      <c r="T9" s="51"/>
      <c r="U9" s="63"/>
      <c r="V9" s="63"/>
      <c r="W9" s="63"/>
    </row>
    <row r="10" spans="1:23" ht="17.25" customHeight="1" x14ac:dyDescent="0.15">
      <c r="A10" s="66" t="s">
        <v>28</v>
      </c>
      <c r="B10" s="9" t="s">
        <v>2</v>
      </c>
      <c r="C10" s="25">
        <v>34256</v>
      </c>
      <c r="D10" s="20">
        <v>171</v>
      </c>
      <c r="E10" s="20">
        <v>282</v>
      </c>
      <c r="F10" s="20">
        <v>948</v>
      </c>
      <c r="G10" s="20">
        <v>1409</v>
      </c>
      <c r="H10" s="20">
        <v>3042</v>
      </c>
      <c r="I10" s="20">
        <v>4084</v>
      </c>
      <c r="J10" s="20">
        <v>3550</v>
      </c>
      <c r="K10" s="20">
        <v>2018</v>
      </c>
      <c r="L10" s="20">
        <v>1998</v>
      </c>
      <c r="M10" s="20">
        <v>3069</v>
      </c>
      <c r="N10" s="20">
        <v>4232</v>
      </c>
      <c r="O10" s="20">
        <v>2432</v>
      </c>
      <c r="P10" s="20">
        <v>1196</v>
      </c>
      <c r="Q10" s="20">
        <v>1119</v>
      </c>
      <c r="R10" s="20">
        <v>4180</v>
      </c>
      <c r="S10" s="20">
        <v>526</v>
      </c>
      <c r="T10" s="49"/>
      <c r="U10" s="60"/>
      <c r="V10" s="60"/>
      <c r="W10" s="60"/>
    </row>
    <row r="11" spans="1:23" ht="17.25" customHeight="1" x14ac:dyDescent="0.15">
      <c r="A11" s="67"/>
      <c r="B11" s="6" t="s">
        <v>1</v>
      </c>
      <c r="C11" s="26">
        <v>5912</v>
      </c>
      <c r="D11" s="22">
        <v>79</v>
      </c>
      <c r="E11" s="22">
        <v>175</v>
      </c>
      <c r="F11" s="22">
        <v>177</v>
      </c>
      <c r="G11" s="22">
        <v>209</v>
      </c>
      <c r="H11" s="22">
        <v>693</v>
      </c>
      <c r="I11" s="22">
        <v>248</v>
      </c>
      <c r="J11" s="22">
        <v>581</v>
      </c>
      <c r="K11" s="22">
        <v>1031</v>
      </c>
      <c r="L11" s="22">
        <v>248</v>
      </c>
      <c r="M11" s="22">
        <v>489</v>
      </c>
      <c r="N11" s="22">
        <v>463</v>
      </c>
      <c r="O11" s="22">
        <v>129</v>
      </c>
      <c r="P11" s="22">
        <v>179</v>
      </c>
      <c r="Q11" s="22">
        <v>124</v>
      </c>
      <c r="R11" s="22">
        <v>572</v>
      </c>
      <c r="S11" s="22">
        <v>515</v>
      </c>
      <c r="T11" s="50"/>
      <c r="U11" s="59"/>
      <c r="V11" s="59"/>
      <c r="W11" s="59"/>
    </row>
    <row r="12" spans="1:23" ht="20.25" customHeight="1" thickBot="1" x14ac:dyDescent="0.2">
      <c r="A12" s="68"/>
      <c r="B12" s="10" t="s">
        <v>0</v>
      </c>
      <c r="C12" s="27">
        <v>1881</v>
      </c>
      <c r="D12" s="24">
        <v>1</v>
      </c>
      <c r="E12" s="24">
        <v>169</v>
      </c>
      <c r="F12" s="24">
        <v>142</v>
      </c>
      <c r="G12" s="24">
        <v>35</v>
      </c>
      <c r="H12" s="24">
        <v>179</v>
      </c>
      <c r="I12" s="24">
        <v>45</v>
      </c>
      <c r="J12" s="24">
        <v>90</v>
      </c>
      <c r="K12" s="24">
        <v>147</v>
      </c>
      <c r="L12" s="24">
        <v>135</v>
      </c>
      <c r="M12" s="24">
        <v>106</v>
      </c>
      <c r="N12" s="24">
        <v>120</v>
      </c>
      <c r="O12" s="24">
        <v>33</v>
      </c>
      <c r="P12" s="24">
        <v>4</v>
      </c>
      <c r="Q12" s="24">
        <v>50</v>
      </c>
      <c r="R12" s="24">
        <v>595</v>
      </c>
      <c r="S12" s="24">
        <v>30</v>
      </c>
      <c r="T12" s="51"/>
      <c r="U12" s="63"/>
      <c r="V12" s="63"/>
      <c r="W12" s="63"/>
    </row>
    <row r="13" spans="1:23" ht="18" customHeight="1" x14ac:dyDescent="0.15">
      <c r="A13" s="66" t="s">
        <v>29</v>
      </c>
      <c r="B13" s="7" t="s">
        <v>2</v>
      </c>
      <c r="C13" s="19">
        <v>29757</v>
      </c>
      <c r="D13" s="20">
        <v>194</v>
      </c>
      <c r="E13" s="20">
        <v>227</v>
      </c>
      <c r="F13" s="20">
        <v>909</v>
      </c>
      <c r="G13" s="20">
        <v>1125</v>
      </c>
      <c r="H13" s="20">
        <v>3897</v>
      </c>
      <c r="I13" s="20">
        <v>2157</v>
      </c>
      <c r="J13" s="20">
        <v>3046</v>
      </c>
      <c r="K13" s="20">
        <v>622</v>
      </c>
      <c r="L13" s="20">
        <v>1693</v>
      </c>
      <c r="M13" s="20">
        <v>2815</v>
      </c>
      <c r="N13" s="20">
        <v>3713</v>
      </c>
      <c r="O13" s="20">
        <v>2500</v>
      </c>
      <c r="P13" s="20">
        <v>933</v>
      </c>
      <c r="Q13" s="20">
        <v>1028</v>
      </c>
      <c r="R13" s="20">
        <v>4487</v>
      </c>
      <c r="S13" s="20">
        <v>411</v>
      </c>
      <c r="T13" s="49"/>
      <c r="U13" s="60"/>
      <c r="V13" s="60"/>
      <c r="W13" s="60"/>
    </row>
    <row r="14" spans="1:23" ht="22.5" customHeight="1" x14ac:dyDescent="0.15">
      <c r="A14" s="67"/>
      <c r="B14" s="5" t="s">
        <v>1</v>
      </c>
      <c r="C14" s="21">
        <v>6105</v>
      </c>
      <c r="D14" s="22">
        <v>79</v>
      </c>
      <c r="E14" s="22">
        <v>252</v>
      </c>
      <c r="F14" s="22">
        <v>206</v>
      </c>
      <c r="G14" s="22">
        <v>213</v>
      </c>
      <c r="H14" s="22">
        <v>1126</v>
      </c>
      <c r="I14" s="22">
        <v>206</v>
      </c>
      <c r="J14" s="22">
        <v>693</v>
      </c>
      <c r="K14" s="22">
        <v>246</v>
      </c>
      <c r="L14" s="22">
        <v>274</v>
      </c>
      <c r="M14" s="22">
        <v>599</v>
      </c>
      <c r="N14" s="22">
        <v>396</v>
      </c>
      <c r="O14" s="22">
        <v>146</v>
      </c>
      <c r="P14" s="22">
        <v>184</v>
      </c>
      <c r="Q14" s="22">
        <v>163</v>
      </c>
      <c r="R14" s="22">
        <v>729</v>
      </c>
      <c r="S14" s="22">
        <v>593</v>
      </c>
      <c r="T14" s="50"/>
      <c r="U14" s="59"/>
      <c r="V14" s="59"/>
      <c r="W14" s="59"/>
    </row>
    <row r="15" spans="1:23" ht="20.25" customHeight="1" thickBot="1" x14ac:dyDescent="0.2">
      <c r="A15" s="68"/>
      <c r="B15" s="8" t="s">
        <v>0</v>
      </c>
      <c r="C15" s="23">
        <v>2373</v>
      </c>
      <c r="D15" s="24">
        <v>41</v>
      </c>
      <c r="E15" s="24">
        <v>170</v>
      </c>
      <c r="F15" s="24">
        <v>122</v>
      </c>
      <c r="G15" s="24">
        <v>73</v>
      </c>
      <c r="H15" s="24">
        <v>402</v>
      </c>
      <c r="I15" s="24">
        <v>51</v>
      </c>
      <c r="J15" s="24">
        <v>133</v>
      </c>
      <c r="K15" s="24">
        <v>58</v>
      </c>
      <c r="L15" s="24">
        <v>127</v>
      </c>
      <c r="M15" s="24">
        <v>112</v>
      </c>
      <c r="N15" s="24">
        <v>130</v>
      </c>
      <c r="O15" s="24">
        <v>40</v>
      </c>
      <c r="P15" s="24">
        <v>6</v>
      </c>
      <c r="Q15" s="24">
        <v>55</v>
      </c>
      <c r="R15" s="24">
        <v>807</v>
      </c>
      <c r="S15" s="24">
        <v>46</v>
      </c>
      <c r="T15" s="51"/>
      <c r="U15" s="63"/>
      <c r="V15" s="63"/>
      <c r="W15" s="63"/>
    </row>
    <row r="16" spans="1:23" ht="17.25" customHeight="1" x14ac:dyDescent="0.15">
      <c r="A16" s="66" t="s">
        <v>30</v>
      </c>
      <c r="B16" s="9" t="s">
        <v>2</v>
      </c>
      <c r="C16" s="25">
        <v>39822</v>
      </c>
      <c r="D16" s="20">
        <v>335</v>
      </c>
      <c r="E16" s="20">
        <v>549</v>
      </c>
      <c r="F16" s="20">
        <v>1490</v>
      </c>
      <c r="G16" s="20">
        <v>2589</v>
      </c>
      <c r="H16" s="20">
        <v>2734</v>
      </c>
      <c r="I16" s="20">
        <v>2836</v>
      </c>
      <c r="J16" s="20">
        <v>8291</v>
      </c>
      <c r="K16" s="20">
        <v>2009</v>
      </c>
      <c r="L16" s="20">
        <v>2091</v>
      </c>
      <c r="M16" s="20">
        <v>4127</v>
      </c>
      <c r="N16" s="20">
        <v>4388</v>
      </c>
      <c r="O16" s="20">
        <v>1478</v>
      </c>
      <c r="P16" s="20">
        <v>1473</v>
      </c>
      <c r="Q16" s="20">
        <v>2371</v>
      </c>
      <c r="R16" s="20">
        <v>2033</v>
      </c>
      <c r="S16" s="20">
        <v>1028</v>
      </c>
      <c r="T16" s="49"/>
      <c r="U16" s="60"/>
      <c r="V16" s="60"/>
      <c r="W16" s="60"/>
    </row>
    <row r="17" spans="1:23" ht="20.25" customHeight="1" x14ac:dyDescent="0.15">
      <c r="A17" s="67"/>
      <c r="B17" s="6" t="s">
        <v>3</v>
      </c>
      <c r="C17" s="26">
        <v>18166</v>
      </c>
      <c r="D17" s="22">
        <v>249</v>
      </c>
      <c r="E17" s="22">
        <v>799</v>
      </c>
      <c r="F17" s="22">
        <v>843</v>
      </c>
      <c r="G17" s="22">
        <v>995</v>
      </c>
      <c r="H17" s="22">
        <v>1246</v>
      </c>
      <c r="I17" s="22">
        <v>490</v>
      </c>
      <c r="J17" s="22">
        <v>3761</v>
      </c>
      <c r="K17" s="22">
        <v>920</v>
      </c>
      <c r="L17" s="22">
        <v>745</v>
      </c>
      <c r="M17" s="22">
        <v>1769</v>
      </c>
      <c r="N17" s="22">
        <v>1404</v>
      </c>
      <c r="O17" s="22">
        <v>773</v>
      </c>
      <c r="P17" s="22">
        <v>449</v>
      </c>
      <c r="Q17" s="22">
        <v>824</v>
      </c>
      <c r="R17" s="22">
        <v>440</v>
      </c>
      <c r="S17" s="22">
        <v>2459</v>
      </c>
      <c r="T17" s="50"/>
      <c r="U17" s="59"/>
      <c r="V17" s="59"/>
      <c r="W17" s="59"/>
    </row>
    <row r="18" spans="1:23" ht="20.25" customHeight="1" thickBot="1" x14ac:dyDescent="0.2">
      <c r="A18" s="68"/>
      <c r="B18" s="10" t="s">
        <v>0</v>
      </c>
      <c r="C18" s="27">
        <v>5443</v>
      </c>
      <c r="D18" s="24">
        <v>199</v>
      </c>
      <c r="E18" s="24">
        <v>629</v>
      </c>
      <c r="F18" s="24">
        <v>250</v>
      </c>
      <c r="G18" s="24">
        <v>629</v>
      </c>
      <c r="H18" s="24">
        <v>487</v>
      </c>
      <c r="I18" s="24">
        <v>138</v>
      </c>
      <c r="J18" s="24">
        <v>558</v>
      </c>
      <c r="K18" s="24">
        <v>368</v>
      </c>
      <c r="L18" s="24">
        <v>385</v>
      </c>
      <c r="M18" s="24">
        <v>363</v>
      </c>
      <c r="N18" s="24">
        <v>262</v>
      </c>
      <c r="O18" s="24">
        <v>259</v>
      </c>
      <c r="P18" s="24">
        <v>34</v>
      </c>
      <c r="Q18" s="24">
        <v>210</v>
      </c>
      <c r="R18" s="24">
        <v>323</v>
      </c>
      <c r="S18" s="24">
        <v>349</v>
      </c>
      <c r="T18" s="51"/>
      <c r="U18" s="63"/>
      <c r="V18" s="63"/>
      <c r="W18" s="63"/>
    </row>
    <row r="19" spans="1:23" ht="21" customHeight="1" thickBot="1" x14ac:dyDescent="0.2">
      <c r="A19" s="13" t="s">
        <v>31</v>
      </c>
      <c r="B19" s="11" t="s">
        <v>21</v>
      </c>
      <c r="C19" s="21">
        <v>36827</v>
      </c>
      <c r="D19" s="28">
        <f>[1]Свод!$F$10</f>
        <v>510</v>
      </c>
      <c r="E19" s="28">
        <f>[2]Свод!$F$10</f>
        <v>740</v>
      </c>
      <c r="F19" s="28">
        <f>[3]Свод!$F$10</f>
        <v>1817</v>
      </c>
      <c r="G19" s="28">
        <f>[4]Свод!$F$10</f>
        <v>1653</v>
      </c>
      <c r="H19" s="28">
        <f>[5]Свод!$F$10</f>
        <v>1747</v>
      </c>
      <c r="I19" s="28">
        <f>[6]Свод!$F$10</f>
        <v>2413</v>
      </c>
      <c r="J19" s="28">
        <f>[7]Свод!$F$10</f>
        <v>5456</v>
      </c>
      <c r="K19" s="28">
        <f>[8]Свод!$F$10</f>
        <v>1404</v>
      </c>
      <c r="L19" s="28">
        <f>[9]Свод!$F$10</f>
        <v>2232</v>
      </c>
      <c r="M19" s="28">
        <f>[10]Свод!$F$10</f>
        <v>5015</v>
      </c>
      <c r="N19" s="28">
        <f>[11]Свод!$F$10</f>
        <v>4842</v>
      </c>
      <c r="O19" s="28">
        <f>[12]Свод!$F$10</f>
        <v>821</v>
      </c>
      <c r="P19" s="28">
        <f>[13]Свод!$F$10</f>
        <v>1393</v>
      </c>
      <c r="Q19" s="28">
        <f>[14]Свод!$F$10</f>
        <v>2283</v>
      </c>
      <c r="R19" s="28">
        <f>[15]Свод!$F$10</f>
        <v>3856</v>
      </c>
      <c r="S19" s="28">
        <f>[16]Свод!$F$10</f>
        <v>645</v>
      </c>
      <c r="T19" s="52"/>
      <c r="U19" s="60"/>
      <c r="V19" s="60"/>
      <c r="W19" s="60"/>
    </row>
    <row r="20" spans="1:23" ht="21" customHeight="1" thickBot="1" x14ac:dyDescent="0.2">
      <c r="A20" s="39" t="s">
        <v>32</v>
      </c>
      <c r="B20" s="40" t="s">
        <v>21</v>
      </c>
      <c r="C20" s="41">
        <v>29772</v>
      </c>
      <c r="D20" s="42">
        <v>509</v>
      </c>
      <c r="E20" s="42">
        <v>487</v>
      </c>
      <c r="F20" s="42">
        <v>1215</v>
      </c>
      <c r="G20" s="42">
        <v>1739</v>
      </c>
      <c r="H20" s="42">
        <v>1358</v>
      </c>
      <c r="I20" s="42">
        <v>1767</v>
      </c>
      <c r="J20" s="42">
        <v>4947</v>
      </c>
      <c r="K20" s="42">
        <v>1320</v>
      </c>
      <c r="L20" s="42">
        <v>2398</v>
      </c>
      <c r="M20" s="42">
        <v>3337</v>
      </c>
      <c r="N20" s="42">
        <v>3840</v>
      </c>
      <c r="O20" s="42">
        <v>756</v>
      </c>
      <c r="P20" s="42">
        <v>1160</v>
      </c>
      <c r="Q20" s="42">
        <v>2364</v>
      </c>
      <c r="R20" s="42">
        <v>1832</v>
      </c>
      <c r="S20" s="42">
        <v>743</v>
      </c>
      <c r="T20" s="53"/>
      <c r="U20" s="59"/>
      <c r="V20" s="59"/>
      <c r="W20" s="59"/>
    </row>
    <row r="21" spans="1:23" ht="21" customHeight="1" x14ac:dyDescent="0.15">
      <c r="A21" s="66" t="s">
        <v>33</v>
      </c>
      <c r="B21" s="12" t="s">
        <v>21</v>
      </c>
      <c r="C21" s="25">
        <v>28051</v>
      </c>
      <c r="D21" s="20">
        <v>534</v>
      </c>
      <c r="E21" s="20">
        <v>305</v>
      </c>
      <c r="F21" s="20">
        <v>1175</v>
      </c>
      <c r="G21" s="20">
        <v>1956</v>
      </c>
      <c r="H21" s="20">
        <v>1263</v>
      </c>
      <c r="I21" s="20">
        <v>1272</v>
      </c>
      <c r="J21" s="20">
        <v>4318</v>
      </c>
      <c r="K21" s="20">
        <v>1292</v>
      </c>
      <c r="L21" s="20">
        <v>2282</v>
      </c>
      <c r="M21" s="20">
        <v>3415</v>
      </c>
      <c r="N21" s="20">
        <v>3677</v>
      </c>
      <c r="O21" s="20">
        <v>599</v>
      </c>
      <c r="P21" s="20">
        <v>1072</v>
      </c>
      <c r="Q21" s="20">
        <v>2337</v>
      </c>
      <c r="R21" s="20">
        <v>1742</v>
      </c>
      <c r="S21" s="20">
        <v>812</v>
      </c>
      <c r="T21" s="49"/>
      <c r="U21" s="59"/>
      <c r="V21" s="59"/>
      <c r="W21" s="59"/>
    </row>
    <row r="22" spans="1:23" ht="21" customHeight="1" thickBot="1" x14ac:dyDescent="0.2">
      <c r="A22" s="67"/>
      <c r="B22" s="46" t="s">
        <v>22</v>
      </c>
      <c r="C22" s="36">
        <f>[17]Свод!$D$11</f>
        <v>7652</v>
      </c>
      <c r="D22" s="37">
        <f>[18]Свод!$D$11</f>
        <v>294</v>
      </c>
      <c r="E22" s="37">
        <f>[19]Свод!$D$11</f>
        <v>264</v>
      </c>
      <c r="F22" s="37">
        <f>[20]Свод!$D$11</f>
        <v>387</v>
      </c>
      <c r="G22" s="37">
        <f>[21]Свод!$D$11</f>
        <v>328</v>
      </c>
      <c r="H22" s="37">
        <f>[22]Свод!$D$11</f>
        <v>711</v>
      </c>
      <c r="I22" s="37">
        <f>[23]Свод!$D$11</f>
        <v>164</v>
      </c>
      <c r="J22" s="37">
        <f>[24]Свод!$D$11</f>
        <v>1008</v>
      </c>
      <c r="K22" s="37">
        <f>[25]Свод!$D$11</f>
        <v>353</v>
      </c>
      <c r="L22" s="37">
        <f>[26]Свод!$D$11</f>
        <v>313</v>
      </c>
      <c r="M22" s="37">
        <f>[27]Свод!$D$11</f>
        <v>760</v>
      </c>
      <c r="N22" s="37">
        <f>[28]Свод!$D$11</f>
        <v>614</v>
      </c>
      <c r="O22" s="37">
        <f>[29]Свод!$D$11</f>
        <v>273</v>
      </c>
      <c r="P22" s="37">
        <f>[30]Свод!$D$11</f>
        <v>360</v>
      </c>
      <c r="Q22" s="37">
        <f>[31]Свод!$D$11</f>
        <v>433</v>
      </c>
      <c r="R22" s="37">
        <f>[32]Свод!$D$11</f>
        <v>323</v>
      </c>
      <c r="S22" s="37">
        <f>[33]Свод!$D$11</f>
        <v>1061</v>
      </c>
      <c r="T22" s="54"/>
      <c r="U22" s="63"/>
      <c r="V22" s="63"/>
      <c r="W22" s="63"/>
    </row>
    <row r="23" spans="1:23" ht="21" customHeight="1" x14ac:dyDescent="0.15">
      <c r="A23" s="69" t="s">
        <v>34</v>
      </c>
      <c r="B23" s="12" t="s">
        <v>21</v>
      </c>
      <c r="C23" s="25">
        <v>23904</v>
      </c>
      <c r="D23" s="20">
        <v>435</v>
      </c>
      <c r="E23" s="20">
        <v>212</v>
      </c>
      <c r="F23" s="20">
        <v>904</v>
      </c>
      <c r="G23" s="20">
        <v>1822</v>
      </c>
      <c r="H23" s="20">
        <v>1210</v>
      </c>
      <c r="I23" s="20">
        <v>1257</v>
      </c>
      <c r="J23" s="20">
        <v>3417</v>
      </c>
      <c r="K23" s="20">
        <v>947</v>
      </c>
      <c r="L23" s="20">
        <v>1719</v>
      </c>
      <c r="M23" s="20">
        <v>1718</v>
      </c>
      <c r="N23" s="20">
        <v>3692</v>
      </c>
      <c r="O23" s="20">
        <v>549</v>
      </c>
      <c r="P23" s="20">
        <v>1139</v>
      </c>
      <c r="Q23" s="20">
        <v>2540</v>
      </c>
      <c r="R23" s="20">
        <v>1651</v>
      </c>
      <c r="S23" s="20">
        <v>493</v>
      </c>
      <c r="T23" s="49">
        <v>199</v>
      </c>
      <c r="U23" s="60"/>
      <c r="V23" s="60"/>
      <c r="W23" s="60"/>
    </row>
    <row r="24" spans="1:23" ht="18.75" customHeight="1" x14ac:dyDescent="0.15">
      <c r="A24" s="70"/>
      <c r="B24" s="6" t="s">
        <v>22</v>
      </c>
      <c r="C24" s="26">
        <v>15483</v>
      </c>
      <c r="D24" s="22">
        <v>648</v>
      </c>
      <c r="E24" s="22">
        <v>569</v>
      </c>
      <c r="F24" s="22">
        <v>745</v>
      </c>
      <c r="G24" s="22">
        <v>756</v>
      </c>
      <c r="H24" s="22">
        <v>1714</v>
      </c>
      <c r="I24" s="22">
        <v>391</v>
      </c>
      <c r="J24" s="22">
        <v>1886</v>
      </c>
      <c r="K24" s="22">
        <v>650</v>
      </c>
      <c r="L24" s="22">
        <v>491</v>
      </c>
      <c r="M24" s="22">
        <v>1534</v>
      </c>
      <c r="N24" s="22">
        <v>1378</v>
      </c>
      <c r="O24" s="22">
        <v>609</v>
      </c>
      <c r="P24" s="22">
        <v>784</v>
      </c>
      <c r="Q24" s="22">
        <v>795</v>
      </c>
      <c r="R24" s="22">
        <v>675</v>
      </c>
      <c r="S24" s="22">
        <v>1569</v>
      </c>
      <c r="T24" s="50">
        <v>289</v>
      </c>
      <c r="U24" s="59"/>
      <c r="V24" s="59"/>
      <c r="W24" s="59"/>
    </row>
    <row r="25" spans="1:23" ht="18.75" customHeight="1" thickBot="1" x14ac:dyDescent="0.2">
      <c r="A25" s="71"/>
      <c r="B25" s="34" t="s">
        <v>23</v>
      </c>
      <c r="C25" s="27">
        <f>[34]Свод!SUB1004113261</f>
        <v>5800</v>
      </c>
      <c r="D25" s="24">
        <f>[35]Свод!SUB1004113261</f>
        <v>151</v>
      </c>
      <c r="E25" s="24">
        <f>[36]Свод!SUB1004113261</f>
        <v>220</v>
      </c>
      <c r="F25" s="24">
        <f>[37]Свод!SUB1004113261</f>
        <v>269</v>
      </c>
      <c r="G25" s="24">
        <f>[38]Свод!SUB1004113261</f>
        <v>680</v>
      </c>
      <c r="H25" s="24">
        <f>[39]Свод!SUB1004113261</f>
        <v>1218</v>
      </c>
      <c r="I25" s="24">
        <f>[40]Свод!SUB1004113261</f>
        <v>200</v>
      </c>
      <c r="J25" s="24">
        <f>[41]Свод!SUB1004113261</f>
        <v>402</v>
      </c>
      <c r="K25" s="24">
        <f>[42]Свод!SUB1004113261</f>
        <v>360</v>
      </c>
      <c r="L25" s="24">
        <f>[43]Свод!SUB1004113261</f>
        <v>342</v>
      </c>
      <c r="M25" s="24">
        <f>[44]Свод!SUB1004113261</f>
        <v>129</v>
      </c>
      <c r="N25" s="24">
        <f>[45]Свод!SUB1004113261</f>
        <v>324</v>
      </c>
      <c r="O25" s="24">
        <f>[46]Свод!SUB1004113261</f>
        <v>217</v>
      </c>
      <c r="P25" s="24">
        <f>[47]Свод!SUB1004113261</f>
        <v>200</v>
      </c>
      <c r="Q25" s="24">
        <f>[48]Свод!SUB1004113261</f>
        <v>184</v>
      </c>
      <c r="R25" s="24">
        <f>[49]Свод!SUB1004113261</f>
        <v>119</v>
      </c>
      <c r="S25" s="24">
        <f>[50]Свод!SUB1004113261</f>
        <v>784</v>
      </c>
      <c r="T25" s="51">
        <f>[51]Свод!SUB1004113261</f>
        <v>0</v>
      </c>
      <c r="U25" s="63"/>
      <c r="V25" s="63"/>
      <c r="W25" s="63"/>
    </row>
    <row r="26" spans="1:23" ht="18.75" customHeight="1" x14ac:dyDescent="0.15">
      <c r="A26" s="67" t="s">
        <v>35</v>
      </c>
      <c r="B26" s="43" t="s">
        <v>21</v>
      </c>
      <c r="C26" s="44">
        <v>25729</v>
      </c>
      <c r="D26" s="45">
        <v>496</v>
      </c>
      <c r="E26" s="45">
        <v>310</v>
      </c>
      <c r="F26" s="45">
        <v>884</v>
      </c>
      <c r="G26" s="45">
        <v>2087</v>
      </c>
      <c r="H26" s="45">
        <v>1412</v>
      </c>
      <c r="I26" s="45">
        <v>1282</v>
      </c>
      <c r="J26" s="45">
        <v>3546</v>
      </c>
      <c r="K26" s="45">
        <v>966</v>
      </c>
      <c r="L26" s="45">
        <v>1641</v>
      </c>
      <c r="M26" s="45">
        <v>2407</v>
      </c>
      <c r="N26" s="45">
        <v>3796</v>
      </c>
      <c r="O26" s="45">
        <v>576</v>
      </c>
      <c r="P26" s="45">
        <v>1170</v>
      </c>
      <c r="Q26" s="45">
        <v>2643</v>
      </c>
      <c r="R26" s="45">
        <v>2003</v>
      </c>
      <c r="S26" s="45">
        <v>464</v>
      </c>
      <c r="T26" s="55">
        <v>46</v>
      </c>
      <c r="U26" s="60"/>
      <c r="V26" s="60"/>
      <c r="W26" s="60"/>
    </row>
    <row r="27" spans="1:23" ht="18.75" customHeight="1" x14ac:dyDescent="0.15">
      <c r="A27" s="67"/>
      <c r="B27" s="6" t="s">
        <v>22</v>
      </c>
      <c r="C27" s="26">
        <v>16207</v>
      </c>
      <c r="D27" s="22">
        <v>722</v>
      </c>
      <c r="E27" s="22">
        <v>781</v>
      </c>
      <c r="F27" s="22">
        <v>791</v>
      </c>
      <c r="G27" s="22">
        <v>626</v>
      </c>
      <c r="H27" s="22">
        <v>1755</v>
      </c>
      <c r="I27" s="22">
        <v>450</v>
      </c>
      <c r="J27" s="22">
        <v>2005</v>
      </c>
      <c r="K27" s="22">
        <v>598</v>
      </c>
      <c r="L27" s="22">
        <v>445</v>
      </c>
      <c r="M27" s="22">
        <v>1780</v>
      </c>
      <c r="N27" s="22">
        <v>1407</v>
      </c>
      <c r="O27" s="22">
        <v>614</v>
      </c>
      <c r="P27" s="22">
        <v>949</v>
      </c>
      <c r="Q27" s="22">
        <v>916</v>
      </c>
      <c r="R27" s="22">
        <v>700</v>
      </c>
      <c r="S27" s="22">
        <v>1596</v>
      </c>
      <c r="T27" s="50">
        <v>72</v>
      </c>
      <c r="U27" s="59"/>
      <c r="V27" s="59"/>
      <c r="W27" s="59"/>
    </row>
    <row r="28" spans="1:23" ht="18.75" customHeight="1" thickBot="1" x14ac:dyDescent="0.2">
      <c r="A28" s="67"/>
      <c r="B28" s="38" t="s">
        <v>23</v>
      </c>
      <c r="C28" s="36">
        <v>7259</v>
      </c>
      <c r="D28" s="37">
        <v>113</v>
      </c>
      <c r="E28" s="37">
        <v>394</v>
      </c>
      <c r="F28" s="37">
        <v>299</v>
      </c>
      <c r="G28" s="37">
        <v>890</v>
      </c>
      <c r="H28" s="37">
        <v>1647</v>
      </c>
      <c r="I28" s="37">
        <v>362</v>
      </c>
      <c r="J28" s="37">
        <v>467</v>
      </c>
      <c r="K28" s="37">
        <v>322</v>
      </c>
      <c r="L28" s="37">
        <v>371</v>
      </c>
      <c r="M28" s="37">
        <v>156</v>
      </c>
      <c r="N28" s="37">
        <v>424</v>
      </c>
      <c r="O28" s="37">
        <v>259</v>
      </c>
      <c r="P28" s="37">
        <v>271</v>
      </c>
      <c r="Q28" s="37">
        <v>227</v>
      </c>
      <c r="R28" s="37">
        <v>109</v>
      </c>
      <c r="S28" s="37">
        <v>945</v>
      </c>
      <c r="T28" s="56">
        <v>3</v>
      </c>
      <c r="U28" s="63"/>
      <c r="V28" s="63"/>
      <c r="W28" s="63"/>
    </row>
    <row r="29" spans="1:23" s="31" customFormat="1" ht="18.75" customHeight="1" x14ac:dyDescent="0.15">
      <c r="A29" s="69" t="s">
        <v>40</v>
      </c>
      <c r="B29" s="9" t="s">
        <v>21</v>
      </c>
      <c r="C29" s="25">
        <v>25844</v>
      </c>
      <c r="D29" s="35">
        <f>[52]Свод!$D$10</f>
        <v>601</v>
      </c>
      <c r="E29" s="35">
        <f>[53]Свод!$D$10</f>
        <v>366</v>
      </c>
      <c r="F29" s="35">
        <f>[54]Свод!$D$10</f>
        <v>1018</v>
      </c>
      <c r="G29" s="35">
        <f>[55]Свод!$D$10</f>
        <v>1867</v>
      </c>
      <c r="H29" s="35">
        <f>[56]Свод!$D$10</f>
        <v>1718</v>
      </c>
      <c r="I29" s="35">
        <f>[57]Свод!$D$10</f>
        <v>1245</v>
      </c>
      <c r="J29" s="35">
        <f>[58]Свод!$D$10</f>
        <v>3678</v>
      </c>
      <c r="K29" s="35">
        <f>[59]Свод!$D$10</f>
        <v>620</v>
      </c>
      <c r="L29" s="35">
        <f>[60]Свод!$D$10</f>
        <v>1531</v>
      </c>
      <c r="M29" s="35">
        <f>[61]Свод!$D$10</f>
        <v>2549</v>
      </c>
      <c r="N29" s="35">
        <f>[62]Свод!$D$10</f>
        <v>3577</v>
      </c>
      <c r="O29" s="35">
        <f>[63]Свод!$D$10</f>
        <v>415</v>
      </c>
      <c r="P29" s="35">
        <f>[64]Свод!$D$10</f>
        <v>920</v>
      </c>
      <c r="Q29" s="35">
        <f>[65]Свод!$D$10</f>
        <v>2939</v>
      </c>
      <c r="R29" s="35">
        <f>[66]Свод!$D$10</f>
        <v>2103</v>
      </c>
      <c r="S29" s="35">
        <f>[67]Свод!$D$10</f>
        <v>547</v>
      </c>
      <c r="T29" s="57">
        <f>[68]Свод!$D$10</f>
        <v>147</v>
      </c>
      <c r="U29" s="60"/>
      <c r="V29" s="60"/>
      <c r="W29" s="60"/>
    </row>
    <row r="30" spans="1:23" s="31" customFormat="1" ht="18.75" customHeight="1" x14ac:dyDescent="0.15">
      <c r="A30" s="70"/>
      <c r="B30" s="6" t="s">
        <v>22</v>
      </c>
      <c r="C30" s="33">
        <f>[69]Свод!$D$11</f>
        <v>15015</v>
      </c>
      <c r="D30" s="32">
        <f>[52]Свод!$D$11</f>
        <v>763</v>
      </c>
      <c r="E30" s="32">
        <f>[53]Свод!$D$11</f>
        <v>933</v>
      </c>
      <c r="F30" s="32">
        <f>[54]Свод!$D$11</f>
        <v>743</v>
      </c>
      <c r="G30" s="32">
        <f>[55]Свод!$D$11</f>
        <v>496</v>
      </c>
      <c r="H30" s="32">
        <f>[56]Свод!$D$11</f>
        <v>1614</v>
      </c>
      <c r="I30" s="32">
        <f>[57]Свод!$D$11</f>
        <v>230</v>
      </c>
      <c r="J30" s="32">
        <f>[58]Свод!$D$11</f>
        <v>1684</v>
      </c>
      <c r="K30" s="32">
        <f>[59]Свод!$D$11</f>
        <v>416</v>
      </c>
      <c r="L30" s="32">
        <f>[60]Свод!$D$11</f>
        <v>374</v>
      </c>
      <c r="M30" s="32">
        <f>[61]Свод!$D$11</f>
        <v>1481</v>
      </c>
      <c r="N30" s="32">
        <f>[62]Свод!$D$11</f>
        <v>1370</v>
      </c>
      <c r="O30" s="32">
        <f>[63]Свод!$D$11</f>
        <v>627</v>
      </c>
      <c r="P30" s="32">
        <f>[64]Свод!$D$11</f>
        <v>610</v>
      </c>
      <c r="Q30" s="32">
        <f>[65]Свод!$D$11</f>
        <v>957</v>
      </c>
      <c r="R30" s="32">
        <f>[66]Свод!$D$11</f>
        <v>661</v>
      </c>
      <c r="S30" s="32">
        <f>[67]Свод!$D$11</f>
        <v>1614</v>
      </c>
      <c r="T30" s="58">
        <f>[68]Свод!$D$11</f>
        <v>425</v>
      </c>
      <c r="U30" s="59"/>
      <c r="V30" s="59"/>
      <c r="W30" s="59"/>
    </row>
    <row r="31" spans="1:23" s="31" customFormat="1" ht="18.75" customHeight="1" thickBot="1" x14ac:dyDescent="0.2">
      <c r="A31" s="71"/>
      <c r="B31" s="34" t="s">
        <v>23</v>
      </c>
      <c r="C31" s="27">
        <v>7530</v>
      </c>
      <c r="D31" s="24">
        <v>147</v>
      </c>
      <c r="E31" s="24">
        <v>447</v>
      </c>
      <c r="F31" s="24">
        <v>366</v>
      </c>
      <c r="G31" s="24">
        <v>790</v>
      </c>
      <c r="H31" s="24">
        <v>1736</v>
      </c>
      <c r="I31" s="24">
        <v>354</v>
      </c>
      <c r="J31" s="24">
        <v>470</v>
      </c>
      <c r="K31" s="24">
        <v>245</v>
      </c>
      <c r="L31" s="24">
        <v>382</v>
      </c>
      <c r="M31" s="24">
        <v>173</v>
      </c>
      <c r="N31" s="24">
        <v>484</v>
      </c>
      <c r="O31" s="24">
        <v>242</v>
      </c>
      <c r="P31" s="24">
        <v>441</v>
      </c>
      <c r="Q31" s="24">
        <v>264</v>
      </c>
      <c r="R31" s="24">
        <v>103</v>
      </c>
      <c r="S31" s="24">
        <v>878</v>
      </c>
      <c r="T31" s="51">
        <v>1</v>
      </c>
      <c r="U31" s="63"/>
      <c r="V31" s="63"/>
      <c r="W31" s="63"/>
    </row>
    <row r="32" spans="1:23" s="31" customFormat="1" ht="18.75" customHeight="1" x14ac:dyDescent="0.15">
      <c r="A32" s="69" t="s">
        <v>41</v>
      </c>
      <c r="B32" s="9" t="s">
        <v>21</v>
      </c>
      <c r="C32" s="25">
        <v>27972</v>
      </c>
      <c r="D32" s="35">
        <v>2195</v>
      </c>
      <c r="E32" s="35">
        <v>353</v>
      </c>
      <c r="F32" s="35">
        <v>1041</v>
      </c>
      <c r="G32" s="35">
        <v>1785</v>
      </c>
      <c r="H32" s="35">
        <v>1622</v>
      </c>
      <c r="I32" s="35">
        <v>1566</v>
      </c>
      <c r="J32" s="35">
        <v>3856</v>
      </c>
      <c r="K32" s="35">
        <v>855</v>
      </c>
      <c r="L32" s="35">
        <v>1399</v>
      </c>
      <c r="M32" s="35">
        <v>2583</v>
      </c>
      <c r="N32" s="35">
        <v>3159</v>
      </c>
      <c r="O32" s="35">
        <v>559</v>
      </c>
      <c r="P32" s="35">
        <v>806</v>
      </c>
      <c r="Q32" s="35">
        <v>2977</v>
      </c>
      <c r="R32" s="35">
        <v>2517</v>
      </c>
      <c r="S32" s="35">
        <v>548</v>
      </c>
      <c r="T32" s="57">
        <v>153</v>
      </c>
      <c r="U32" s="60"/>
      <c r="V32" s="60"/>
      <c r="W32" s="60"/>
    </row>
    <row r="33" spans="1:24" s="31" customFormat="1" ht="18.75" customHeight="1" x14ac:dyDescent="0.15">
      <c r="A33" s="70"/>
      <c r="B33" s="6" t="s">
        <v>22</v>
      </c>
      <c r="C33" s="33">
        <v>15745</v>
      </c>
      <c r="D33" s="32">
        <v>1029</v>
      </c>
      <c r="E33" s="32">
        <v>320</v>
      </c>
      <c r="F33" s="32">
        <v>884</v>
      </c>
      <c r="G33" s="32">
        <v>425</v>
      </c>
      <c r="H33" s="32">
        <v>1372</v>
      </c>
      <c r="I33" s="32">
        <v>307</v>
      </c>
      <c r="J33" s="32">
        <v>1762</v>
      </c>
      <c r="K33" s="32">
        <v>585</v>
      </c>
      <c r="L33" s="32">
        <v>373</v>
      </c>
      <c r="M33" s="32">
        <v>1518</v>
      </c>
      <c r="N33" s="32">
        <v>1363</v>
      </c>
      <c r="O33" s="32">
        <v>755</v>
      </c>
      <c r="P33" s="32">
        <v>674</v>
      </c>
      <c r="Q33" s="32">
        <v>945</v>
      </c>
      <c r="R33" s="32">
        <v>829</v>
      </c>
      <c r="S33" s="32">
        <v>1901</v>
      </c>
      <c r="T33" s="58">
        <v>687</v>
      </c>
      <c r="U33" s="59"/>
      <c r="V33" s="59"/>
      <c r="W33" s="59"/>
    </row>
    <row r="34" spans="1:24" s="31" customFormat="1" ht="18.75" customHeight="1" thickBot="1" x14ac:dyDescent="0.2">
      <c r="A34" s="71"/>
      <c r="B34" s="34" t="s">
        <v>23</v>
      </c>
      <c r="C34" s="27">
        <v>8643</v>
      </c>
      <c r="D34" s="24">
        <v>466</v>
      </c>
      <c r="E34" s="24">
        <v>641</v>
      </c>
      <c r="F34" s="24">
        <v>366</v>
      </c>
      <c r="G34" s="24">
        <v>892</v>
      </c>
      <c r="H34" s="24">
        <v>1944</v>
      </c>
      <c r="I34" s="24">
        <v>498</v>
      </c>
      <c r="J34" s="24">
        <v>464</v>
      </c>
      <c r="K34" s="24">
        <v>297</v>
      </c>
      <c r="L34" s="24">
        <v>434</v>
      </c>
      <c r="M34" s="24">
        <v>214</v>
      </c>
      <c r="N34" s="24">
        <v>555</v>
      </c>
      <c r="O34" s="24">
        <v>221</v>
      </c>
      <c r="P34" s="24">
        <v>427</v>
      </c>
      <c r="Q34" s="24">
        <v>294</v>
      </c>
      <c r="R34" s="24">
        <v>80</v>
      </c>
      <c r="S34" s="24">
        <v>823</v>
      </c>
      <c r="T34" s="51">
        <v>20</v>
      </c>
      <c r="U34" s="63"/>
      <c r="V34" s="63"/>
      <c r="W34" s="63"/>
    </row>
    <row r="35" spans="1:24" s="31" customFormat="1" ht="18.75" customHeight="1" x14ac:dyDescent="0.15">
      <c r="A35" s="69" t="s">
        <v>42</v>
      </c>
      <c r="B35" s="9" t="s">
        <v>21</v>
      </c>
      <c r="C35" s="25">
        <v>25142</v>
      </c>
      <c r="D35" s="35">
        <v>2091</v>
      </c>
      <c r="E35" s="35">
        <v>561</v>
      </c>
      <c r="F35" s="35">
        <v>961</v>
      </c>
      <c r="G35" s="35">
        <v>1546</v>
      </c>
      <c r="H35" s="35">
        <v>1327</v>
      </c>
      <c r="I35" s="35">
        <v>1398</v>
      </c>
      <c r="J35" s="35">
        <v>3518</v>
      </c>
      <c r="K35" s="35">
        <v>786</v>
      </c>
      <c r="L35" s="35">
        <v>1033</v>
      </c>
      <c r="M35" s="35">
        <v>2149</v>
      </c>
      <c r="N35" s="35">
        <v>2844</v>
      </c>
      <c r="O35" s="35">
        <v>682</v>
      </c>
      <c r="P35" s="35">
        <v>846</v>
      </c>
      <c r="Q35" s="35">
        <v>2697</v>
      </c>
      <c r="R35" s="35">
        <v>2003</v>
      </c>
      <c r="S35" s="35">
        <v>492</v>
      </c>
      <c r="T35" s="57">
        <v>185</v>
      </c>
      <c r="U35" s="60">
        <v>10</v>
      </c>
      <c r="V35" s="60">
        <v>11</v>
      </c>
      <c r="W35" s="60">
        <v>1</v>
      </c>
    </row>
    <row r="36" spans="1:24" s="31" customFormat="1" ht="18.75" customHeight="1" x14ac:dyDescent="0.15">
      <c r="A36" s="70"/>
      <c r="B36" s="6" t="s">
        <v>22</v>
      </c>
      <c r="C36" s="33">
        <v>17419</v>
      </c>
      <c r="D36" s="32">
        <v>1187</v>
      </c>
      <c r="E36" s="32">
        <v>1145</v>
      </c>
      <c r="F36" s="32">
        <v>825</v>
      </c>
      <c r="G36" s="32">
        <v>591</v>
      </c>
      <c r="H36" s="32">
        <v>1705</v>
      </c>
      <c r="I36" s="32">
        <v>318</v>
      </c>
      <c r="J36" s="32">
        <v>1671</v>
      </c>
      <c r="K36" s="32">
        <v>614</v>
      </c>
      <c r="L36" s="32">
        <v>339</v>
      </c>
      <c r="M36" s="32">
        <v>1343</v>
      </c>
      <c r="N36" s="32">
        <v>1383</v>
      </c>
      <c r="O36" s="32">
        <v>778</v>
      </c>
      <c r="P36" s="32">
        <v>736</v>
      </c>
      <c r="Q36" s="32">
        <v>1121</v>
      </c>
      <c r="R36" s="32">
        <v>709</v>
      </c>
      <c r="S36" s="32">
        <v>1959</v>
      </c>
      <c r="T36" s="58">
        <v>969</v>
      </c>
      <c r="U36" s="59">
        <v>10</v>
      </c>
      <c r="V36" s="59">
        <v>12</v>
      </c>
      <c r="W36" s="59">
        <v>0</v>
      </c>
    </row>
    <row r="37" spans="1:24" s="31" customFormat="1" ht="18.75" customHeight="1" thickBot="1" x14ac:dyDescent="0.2">
      <c r="A37" s="71"/>
      <c r="B37" s="34" t="s">
        <v>23</v>
      </c>
      <c r="C37" s="27">
        <v>9650</v>
      </c>
      <c r="D37" s="24">
        <v>625</v>
      </c>
      <c r="E37" s="24">
        <v>1035</v>
      </c>
      <c r="F37" s="24">
        <v>342</v>
      </c>
      <c r="G37" s="24">
        <v>914</v>
      </c>
      <c r="H37" s="24">
        <v>1.92</v>
      </c>
      <c r="I37" s="24">
        <v>639</v>
      </c>
      <c r="J37" s="24">
        <v>507</v>
      </c>
      <c r="K37" s="24">
        <v>337</v>
      </c>
      <c r="L37" s="24">
        <v>437</v>
      </c>
      <c r="M37" s="24">
        <v>258</v>
      </c>
      <c r="N37" s="24">
        <v>543</v>
      </c>
      <c r="O37" s="24">
        <v>346</v>
      </c>
      <c r="P37" s="24">
        <v>473</v>
      </c>
      <c r="Q37" s="24">
        <v>269</v>
      </c>
      <c r="R37" s="24">
        <v>103</v>
      </c>
      <c r="S37" s="24">
        <v>851</v>
      </c>
      <c r="T37" s="51">
        <v>41</v>
      </c>
      <c r="U37" s="63">
        <v>7</v>
      </c>
      <c r="V37" s="63">
        <v>2</v>
      </c>
      <c r="W37" s="63">
        <v>1</v>
      </c>
    </row>
    <row r="38" spans="1:24" s="31" customFormat="1" ht="18.75" customHeight="1" x14ac:dyDescent="0.15">
      <c r="A38" s="69" t="s">
        <v>46</v>
      </c>
      <c r="B38" s="9" t="s">
        <v>21</v>
      </c>
      <c r="C38" s="47" t="s">
        <v>47</v>
      </c>
      <c r="D38" s="48">
        <v>4330</v>
      </c>
      <c r="E38" s="48">
        <v>1390</v>
      </c>
      <c r="F38" s="48">
        <v>2392</v>
      </c>
      <c r="G38" s="48">
        <v>3082</v>
      </c>
      <c r="H38" s="48">
        <v>1005</v>
      </c>
      <c r="I38" s="48">
        <v>2844</v>
      </c>
      <c r="J38" s="48">
        <v>3963</v>
      </c>
      <c r="K38" s="48">
        <v>2364</v>
      </c>
      <c r="L38" s="48">
        <v>1769</v>
      </c>
      <c r="M38" s="48">
        <v>3547</v>
      </c>
      <c r="N38" s="48">
        <v>3884</v>
      </c>
      <c r="O38" s="48">
        <v>2244</v>
      </c>
      <c r="P38" s="48">
        <v>1139</v>
      </c>
      <c r="Q38" s="48">
        <v>4079</v>
      </c>
      <c r="R38" s="48">
        <v>2079</v>
      </c>
      <c r="S38" s="48">
        <v>1245</v>
      </c>
      <c r="T38" s="48">
        <v>2986</v>
      </c>
      <c r="U38" s="48">
        <v>2096</v>
      </c>
      <c r="V38" s="48">
        <v>608</v>
      </c>
      <c r="W38" s="48">
        <v>533</v>
      </c>
    </row>
    <row r="39" spans="1:24" s="31" customFormat="1" ht="18.75" customHeight="1" x14ac:dyDescent="0.15">
      <c r="A39" s="70"/>
      <c r="B39" s="6" t="s">
        <v>22</v>
      </c>
      <c r="C39" s="47">
        <v>8537</v>
      </c>
      <c r="D39" s="48">
        <v>348</v>
      </c>
      <c r="E39" s="48">
        <v>441</v>
      </c>
      <c r="F39" s="48">
        <v>467</v>
      </c>
      <c r="G39" s="48">
        <v>364</v>
      </c>
      <c r="H39" s="48">
        <v>498</v>
      </c>
      <c r="I39" s="48">
        <v>165</v>
      </c>
      <c r="J39" s="48">
        <v>656</v>
      </c>
      <c r="K39" s="48">
        <v>383</v>
      </c>
      <c r="L39" s="48">
        <v>231</v>
      </c>
      <c r="M39" s="48">
        <v>612</v>
      </c>
      <c r="N39" s="48">
        <v>502</v>
      </c>
      <c r="O39" s="48">
        <v>418</v>
      </c>
      <c r="P39" s="48">
        <v>426</v>
      </c>
      <c r="Q39" s="48">
        <v>572</v>
      </c>
      <c r="R39" s="48">
        <v>351</v>
      </c>
      <c r="S39" s="48">
        <v>1138</v>
      </c>
      <c r="T39" s="48">
        <v>489</v>
      </c>
      <c r="U39" s="48">
        <v>285</v>
      </c>
      <c r="V39" s="48">
        <v>71</v>
      </c>
      <c r="W39" s="48">
        <v>119</v>
      </c>
    </row>
    <row r="40" spans="1:24" ht="20.25" customHeight="1" thickBot="1" x14ac:dyDescent="0.2">
      <c r="A40" s="71"/>
      <c r="B40" s="34" t="s">
        <v>23</v>
      </c>
      <c r="C40" s="3">
        <v>10491</v>
      </c>
      <c r="D40" s="3">
        <v>1569</v>
      </c>
      <c r="E40" s="3">
        <v>1465</v>
      </c>
      <c r="F40" s="3">
        <v>176</v>
      </c>
      <c r="G40" s="3">
        <v>1385</v>
      </c>
      <c r="H40" s="3">
        <v>671</v>
      </c>
      <c r="I40" s="3">
        <v>1174</v>
      </c>
      <c r="J40" s="3">
        <v>153</v>
      </c>
      <c r="K40" s="3">
        <v>555</v>
      </c>
      <c r="L40" s="3">
        <v>413</v>
      </c>
      <c r="M40" s="3">
        <v>42</v>
      </c>
      <c r="N40" s="3">
        <v>367</v>
      </c>
      <c r="O40" s="3">
        <v>301</v>
      </c>
      <c r="P40" s="3">
        <v>465</v>
      </c>
      <c r="Q40" s="3">
        <v>210</v>
      </c>
      <c r="R40" s="3">
        <v>56</v>
      </c>
      <c r="S40" s="3">
        <v>853</v>
      </c>
      <c r="T40" s="3">
        <v>59</v>
      </c>
      <c r="U40" s="48">
        <v>215</v>
      </c>
      <c r="V40" s="3">
        <v>271</v>
      </c>
      <c r="W40" s="3">
        <v>88</v>
      </c>
    </row>
    <row r="41" spans="1:24" ht="31" customHeight="1" x14ac:dyDescent="0.15">
      <c r="A41" s="69" t="s">
        <v>48</v>
      </c>
      <c r="B41" s="9" t="s">
        <v>21</v>
      </c>
      <c r="C41" s="47">
        <v>74296</v>
      </c>
      <c r="D41" s="48">
        <v>7233</v>
      </c>
      <c r="E41" s="48">
        <v>3272</v>
      </c>
      <c r="F41" s="48">
        <v>3275</v>
      </c>
      <c r="G41" s="48">
        <v>4878</v>
      </c>
      <c r="H41" s="48">
        <v>1268</v>
      </c>
      <c r="I41" s="48">
        <v>4469</v>
      </c>
      <c r="J41" s="48">
        <v>5103</v>
      </c>
      <c r="K41" s="48">
        <v>4173</v>
      </c>
      <c r="L41" s="48">
        <v>2618</v>
      </c>
      <c r="M41" s="48">
        <v>5714</v>
      </c>
      <c r="N41" s="48">
        <v>5134</v>
      </c>
      <c r="O41" s="48">
        <v>4833</v>
      </c>
      <c r="P41" s="48">
        <v>1802</v>
      </c>
      <c r="Q41" s="48">
        <v>5178</v>
      </c>
      <c r="R41" s="48">
        <v>2140</v>
      </c>
      <c r="S41" s="48">
        <v>1993</v>
      </c>
      <c r="T41" s="48">
        <v>5963</v>
      </c>
      <c r="U41" s="48">
        <v>3030</v>
      </c>
      <c r="V41" s="48">
        <v>1542</v>
      </c>
      <c r="W41" s="48">
        <v>666</v>
      </c>
      <c r="X41" s="31"/>
    </row>
    <row r="42" spans="1:24" ht="21" customHeight="1" x14ac:dyDescent="0.15">
      <c r="A42" s="70"/>
      <c r="B42" s="6" t="s">
        <v>22</v>
      </c>
      <c r="C42" s="47">
        <v>5078</v>
      </c>
      <c r="D42" s="48">
        <v>149</v>
      </c>
      <c r="E42" s="48">
        <v>262</v>
      </c>
      <c r="F42" s="48">
        <v>279</v>
      </c>
      <c r="G42" s="48">
        <v>143</v>
      </c>
      <c r="H42" s="48">
        <v>288</v>
      </c>
      <c r="I42" s="48">
        <v>90</v>
      </c>
      <c r="J42" s="48">
        <v>354</v>
      </c>
      <c r="K42" s="48">
        <v>268</v>
      </c>
      <c r="L42" s="48">
        <v>135</v>
      </c>
      <c r="M42" s="48">
        <v>489</v>
      </c>
      <c r="N42" s="48">
        <v>276</v>
      </c>
      <c r="O42" s="48">
        <v>232</v>
      </c>
      <c r="P42" s="48">
        <v>299</v>
      </c>
      <c r="Q42" s="48">
        <v>290</v>
      </c>
      <c r="R42" s="48">
        <v>196</v>
      </c>
      <c r="S42" s="48">
        <v>650</v>
      </c>
      <c r="T42" s="48">
        <v>228</v>
      </c>
      <c r="U42" s="48">
        <v>171</v>
      </c>
      <c r="V42" s="48">
        <v>196</v>
      </c>
      <c r="W42" s="48">
        <v>80</v>
      </c>
      <c r="X42" s="31"/>
    </row>
    <row r="43" spans="1:24" ht="20" customHeight="1" thickBot="1" x14ac:dyDescent="0.2">
      <c r="A43" s="71"/>
      <c r="B43" s="34" t="s">
        <v>23</v>
      </c>
      <c r="C43" s="3">
        <v>8339</v>
      </c>
      <c r="D43" s="3">
        <v>1190</v>
      </c>
      <c r="E43" s="3">
        <v>1318</v>
      </c>
      <c r="F43" s="3">
        <v>138</v>
      </c>
      <c r="G43" s="3">
        <v>1004</v>
      </c>
      <c r="H43" s="3">
        <v>502</v>
      </c>
      <c r="I43" s="3">
        <v>794</v>
      </c>
      <c r="J43" s="3">
        <v>97</v>
      </c>
      <c r="K43" s="3">
        <v>452</v>
      </c>
      <c r="L43" s="3">
        <v>337</v>
      </c>
      <c r="M43" s="3">
        <v>54</v>
      </c>
      <c r="N43" s="3">
        <v>285</v>
      </c>
      <c r="O43" s="3">
        <v>232</v>
      </c>
      <c r="P43" s="3">
        <v>424</v>
      </c>
      <c r="Q43" s="3">
        <v>108</v>
      </c>
      <c r="R43" s="3">
        <v>26</v>
      </c>
      <c r="S43" s="3">
        <v>756</v>
      </c>
      <c r="T43" s="3">
        <v>93</v>
      </c>
      <c r="U43" s="48">
        <v>152</v>
      </c>
      <c r="V43" s="3">
        <v>271</v>
      </c>
      <c r="W43" s="3">
        <v>103</v>
      </c>
    </row>
    <row r="44" spans="1:24" ht="114" customHeight="1" x14ac:dyDescent="0.15">
      <c r="A44" s="64" t="s">
        <v>38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</row>
    <row r="45" spans="1:24" ht="20.25" customHeight="1" x14ac:dyDescent="0.15">
      <c r="A45" s="29"/>
    </row>
    <row r="46" spans="1:24" ht="20.25" customHeight="1" x14ac:dyDescent="0.2">
      <c r="A46" s="30" t="s">
        <v>36</v>
      </c>
    </row>
    <row r="47" spans="1:24" ht="20.25" customHeight="1" x14ac:dyDescent="0.2">
      <c r="A47" s="30" t="s">
        <v>37</v>
      </c>
    </row>
    <row r="48" spans="1:24" ht="20.25" customHeight="1" x14ac:dyDescent="0.15"/>
    <row r="49" ht="20.25" customHeight="1" x14ac:dyDescent="0.15"/>
    <row r="50" ht="20.25" customHeight="1" x14ac:dyDescent="0.15"/>
  </sheetData>
  <mergeCells count="15">
    <mergeCell ref="A44:T44"/>
    <mergeCell ref="A2:T2"/>
    <mergeCell ref="A4:A6"/>
    <mergeCell ref="A29:A31"/>
    <mergeCell ref="A26:A28"/>
    <mergeCell ref="A10:A12"/>
    <mergeCell ref="A7:A9"/>
    <mergeCell ref="A16:A18"/>
    <mergeCell ref="A13:A15"/>
    <mergeCell ref="A23:A25"/>
    <mergeCell ref="A21:A22"/>
    <mergeCell ref="A32:A34"/>
    <mergeCell ref="A35:A37"/>
    <mergeCell ref="A41:A43"/>
    <mergeCell ref="A38:A40"/>
  </mergeCells>
  <pageMargins left="0.70866141732283472" right="0.70866141732283472" top="0.74803149606299213" bottom="0.74803149606299213" header="0.31496062992125984" footer="0.31496062992125984"/>
  <pageSetup paperSize="9" scale="4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2025-05-16T13:48:01Z</dcterms:modified>
</cp:coreProperties>
</file>